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biro organisasi\organisasi 2019\"/>
    </mc:Choice>
  </mc:AlternateContent>
  <bookViews>
    <workbookView xWindow="0" yWindow="0" windowWidth="20490" windowHeight="8910" tabRatio="589" firstSheet="2" activeTab="6"/>
  </bookViews>
  <sheets>
    <sheet name="SBK" sheetId="1" r:id="rId1"/>
    <sheet name="SBU" sheetId="9" r:id="rId2"/>
    <sheet name="SBK Pelaksanaan Urusan " sheetId="10" r:id="rId3"/>
    <sheet name="SBK Prioritas Per Misi" sheetId="8" r:id="rId4"/>
    <sheet name="EDIT KARO (2)" sheetId="17" r:id="rId5"/>
    <sheet name="STRATEGIS" sheetId="14" r:id="rId6"/>
    <sheet name="UNGGULAN" sheetId="15" r:id="rId7"/>
    <sheet name="T 7.2" sheetId="11" r:id="rId8"/>
  </sheets>
  <definedNames>
    <definedName name="_xlnm._FilterDatabase" localSheetId="3" hidden="1">'SBK Prioritas Per Misi'!$B$2:$B$991</definedName>
    <definedName name="DATAX" localSheetId="5">#REF!</definedName>
    <definedName name="DATAX" localSheetId="6">#REF!</definedName>
    <definedName name="DATAX">#REF!</definedName>
    <definedName name="_xlnm.Print_Area" localSheetId="4">'EDIT KARO (2)'!$A$1:$V$1408</definedName>
    <definedName name="_xlnm.Print_Area" localSheetId="2">'SBK Pelaksanaan Urusan '!$B$1:$H$368</definedName>
    <definedName name="_xlnm.Print_Area" localSheetId="3">'SBK Prioritas Per Misi'!$A$1:$H$990</definedName>
    <definedName name="_xlnm.Print_Area" localSheetId="1">SBU!$B$1:$E$99</definedName>
    <definedName name="_xlnm.Print_Area" localSheetId="5">STRATEGIS!$A$1:$G$354</definedName>
    <definedName name="_xlnm.Print_Area" localSheetId="6">UNGGULAN!$A$1:$G$655</definedName>
    <definedName name="_xlnm.Print_Titles" localSheetId="4">'EDIT KARO (2)'!$3:$4</definedName>
    <definedName name="_xlnm.Print_Titles" localSheetId="2">'SBK Pelaksanaan Urusan '!$2:$2</definedName>
    <definedName name="_xlnm.Print_Titles" localSheetId="3">'SBK Prioritas Per Misi'!$2:$2</definedName>
    <definedName name="_xlnm.Print_Titles" localSheetId="1">SBU!$2:$2</definedName>
    <definedName name="_xlnm.Print_Titles" localSheetId="5">STRATEGIS!$2:$3</definedName>
    <definedName name="_xlnm.Print_Titles" localSheetId="6">UNGGULAN!$2:$3</definedName>
    <definedName name="sqs" localSheetId="5">#REF!</definedName>
    <definedName name="sqs" localSheetId="6">#REF!</definedName>
    <definedName name="sq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704" i="11" l="1"/>
  <c r="Q703" i="11" s="1"/>
  <c r="Q702" i="11" s="1"/>
  <c r="O703" i="11"/>
  <c r="O702" i="11" s="1"/>
  <c r="M703" i="11"/>
  <c r="M702" i="11" s="1"/>
  <c r="K703" i="11"/>
  <c r="K702" i="11" s="1"/>
  <c r="I703" i="11"/>
  <c r="I702" i="11" s="1"/>
  <c r="G703" i="11"/>
  <c r="G702" i="11" s="1"/>
  <c r="Q700" i="11"/>
  <c r="Q699" i="11"/>
  <c r="Q698" i="11"/>
  <c r="Q697" i="11"/>
  <c r="Q696" i="11"/>
  <c r="Q695" i="11"/>
  <c r="Q694" i="11"/>
  <c r="O693" i="11"/>
  <c r="O692" i="11" s="1"/>
  <c r="M693" i="11"/>
  <c r="M692" i="11" s="1"/>
  <c r="K693" i="11"/>
  <c r="K692" i="11" s="1"/>
  <c r="I693" i="11"/>
  <c r="I692" i="11" s="1"/>
  <c r="G693" i="11"/>
  <c r="G692" i="11" s="1"/>
  <c r="Q690" i="11"/>
  <c r="F690" i="11"/>
  <c r="E690" i="11"/>
  <c r="Q689" i="11"/>
  <c r="Q688" i="11"/>
  <c r="Q687" i="11"/>
  <c r="Q686" i="11"/>
  <c r="Q685" i="11"/>
  <c r="Q684" i="11"/>
  <c r="Q683" i="11"/>
  <c r="Q682" i="11"/>
  <c r="O681" i="11"/>
  <c r="O680" i="11" s="1"/>
  <c r="M681" i="11"/>
  <c r="M680" i="11" s="1"/>
  <c r="K681" i="11"/>
  <c r="K680" i="11" s="1"/>
  <c r="I681" i="11"/>
  <c r="I680" i="11" s="1"/>
  <c r="G681" i="11"/>
  <c r="G680" i="11" s="1"/>
  <c r="O678" i="11"/>
  <c r="M678" i="11"/>
  <c r="K678" i="11"/>
  <c r="I678" i="11"/>
  <c r="Q677" i="11"/>
  <c r="Q676" i="11"/>
  <c r="Q675" i="11"/>
  <c r="Q674" i="11"/>
  <c r="O673" i="11"/>
  <c r="M673" i="11"/>
  <c r="K673" i="11"/>
  <c r="I673" i="11"/>
  <c r="G673" i="11"/>
  <c r="G672" i="11" s="1"/>
  <c r="M672" i="11"/>
  <c r="K672" i="11"/>
  <c r="Q670" i="11"/>
  <c r="Q669" i="11"/>
  <c r="Q668" i="11"/>
  <c r="Q667" i="11"/>
  <c r="Q666" i="11"/>
  <c r="Q665" i="11"/>
  <c r="Q664" i="11"/>
  <c r="Q663" i="11"/>
  <c r="Q662" i="11"/>
  <c r="O661" i="11"/>
  <c r="M661" i="11"/>
  <c r="M660" i="11" s="1"/>
  <c r="K661" i="11"/>
  <c r="K660" i="11" s="1"/>
  <c r="I661" i="11"/>
  <c r="G661" i="11"/>
  <c r="O646" i="11"/>
  <c r="M646" i="11"/>
  <c r="M645" i="11" s="1"/>
  <c r="K646" i="11"/>
  <c r="K645" i="11" s="1"/>
  <c r="I646" i="11"/>
  <c r="I645" i="11" s="1"/>
  <c r="G646" i="11"/>
  <c r="G645" i="11" s="1"/>
  <c r="Q641" i="11"/>
  <c r="Q640" i="11"/>
  <c r="Q639" i="11"/>
  <c r="Q638" i="11"/>
  <c r="Q637" i="11"/>
  <c r="Q635" i="11"/>
  <c r="Q634" i="11"/>
  <c r="Q633" i="11"/>
  <c r="Q632" i="11"/>
  <c r="Q631" i="11"/>
  <c r="Q630" i="11"/>
  <c r="O629" i="11"/>
  <c r="O628" i="11" s="1"/>
  <c r="M629" i="11"/>
  <c r="M628" i="11" s="1"/>
  <c r="K629" i="11"/>
  <c r="K628" i="11" s="1"/>
  <c r="I629" i="11"/>
  <c r="I628" i="11" s="1"/>
  <c r="G629" i="11"/>
  <c r="G628" i="11" s="1"/>
  <c r="Q626" i="11"/>
  <c r="Q625" i="11"/>
  <c r="Q624" i="11"/>
  <c r="Q623" i="11"/>
  <c r="Q622" i="11"/>
  <c r="Q621" i="11"/>
  <c r="Q620" i="11"/>
  <c r="O619" i="11"/>
  <c r="M619" i="11"/>
  <c r="K619" i="11"/>
  <c r="I619" i="11"/>
  <c r="G619" i="11"/>
  <c r="Q617" i="11"/>
  <c r="O616" i="11"/>
  <c r="M616" i="11"/>
  <c r="M609" i="11" s="1"/>
  <c r="M608" i="11" s="1"/>
  <c r="K616" i="11"/>
  <c r="I616" i="11"/>
  <c r="Q615" i="11"/>
  <c r="Q614" i="11"/>
  <c r="Q613" i="11"/>
  <c r="Q612" i="11"/>
  <c r="O611" i="11"/>
  <c r="I611" i="11"/>
  <c r="Q610" i="11"/>
  <c r="G609" i="11"/>
  <c r="G608" i="11" s="1"/>
  <c r="Q606" i="11"/>
  <c r="Q605" i="11"/>
  <c r="Q604" i="11"/>
  <c r="Q603" i="11"/>
  <c r="Q602" i="11"/>
  <c r="Q601" i="11"/>
  <c r="Q600" i="11"/>
  <c r="Q599" i="11"/>
  <c r="O598" i="11"/>
  <c r="M598" i="11"/>
  <c r="K598" i="11"/>
  <c r="I598" i="11"/>
  <c r="G598" i="11"/>
  <c r="Q596" i="11"/>
  <c r="Q595" i="11"/>
  <c r="Q593" i="11"/>
  <c r="Q592" i="11"/>
  <c r="Q591" i="11"/>
  <c r="Q590" i="11"/>
  <c r="Q589" i="11"/>
  <c r="O588" i="11"/>
  <c r="M588" i="11"/>
  <c r="K588" i="11"/>
  <c r="I588" i="11"/>
  <c r="G588" i="11"/>
  <c r="Q586" i="11"/>
  <c r="Q585" i="11"/>
  <c r="Q584" i="11"/>
  <c r="Q583" i="11"/>
  <c r="Q582" i="11"/>
  <c r="Q581" i="11"/>
  <c r="Q580" i="11"/>
  <c r="Q579" i="11"/>
  <c r="Q578" i="11"/>
  <c r="Q577" i="11"/>
  <c r="Q576" i="11"/>
  <c r="Q575" i="11"/>
  <c r="Q574" i="11"/>
  <c r="Q573" i="11"/>
  <c r="Q572" i="11"/>
  <c r="Q571" i="11"/>
  <c r="Q570" i="11"/>
  <c r="Q569" i="11"/>
  <c r="O568" i="11"/>
  <c r="M568" i="11"/>
  <c r="K568" i="11"/>
  <c r="I568" i="11"/>
  <c r="G568" i="11"/>
  <c r="Q566" i="11"/>
  <c r="Q565" i="11"/>
  <c r="Q564" i="11"/>
  <c r="Q563" i="11"/>
  <c r="Q562" i="11"/>
  <c r="Q561" i="11"/>
  <c r="Q560" i="11"/>
  <c r="Q559" i="11"/>
  <c r="O558" i="11"/>
  <c r="M558" i="11"/>
  <c r="K558" i="11"/>
  <c r="I558" i="11"/>
  <c r="G558" i="11"/>
  <c r="Q556" i="11"/>
  <c r="S555" i="11"/>
  <c r="U555" i="11" s="1"/>
  <c r="U554" i="11" s="1"/>
  <c r="Q555" i="11"/>
  <c r="Q554" i="11"/>
  <c r="U553" i="11"/>
  <c r="Q553" i="11"/>
  <c r="U552" i="11"/>
  <c r="V552" i="11" s="1"/>
  <c r="Q552" i="11"/>
  <c r="Q551" i="11"/>
  <c r="Q550" i="11"/>
  <c r="Q549" i="11"/>
  <c r="Q548" i="11"/>
  <c r="Q547" i="11"/>
  <c r="O546" i="11"/>
  <c r="M546" i="11"/>
  <c r="K546" i="11"/>
  <c r="I546" i="11"/>
  <c r="G546" i="11"/>
  <c r="Q544" i="11"/>
  <c r="Q543" i="11"/>
  <c r="Q542" i="11"/>
  <c r="Q541" i="11"/>
  <c r="Q540" i="11"/>
  <c r="Q539" i="11"/>
  <c r="Q538" i="11"/>
  <c r="Q537" i="11"/>
  <c r="O536" i="11"/>
  <c r="M536" i="11"/>
  <c r="K536" i="11"/>
  <c r="I536" i="11"/>
  <c r="G536" i="11"/>
  <c r="Q534" i="11"/>
  <c r="Q533" i="11"/>
  <c r="Q532" i="11"/>
  <c r="Q531" i="11"/>
  <c r="Q530" i="11"/>
  <c r="Q529" i="11"/>
  <c r="O528" i="11"/>
  <c r="M528" i="11"/>
  <c r="K528" i="11"/>
  <c r="I528" i="11"/>
  <c r="G528" i="11"/>
  <c r="Q526" i="11"/>
  <c r="Q525" i="11"/>
  <c r="Q524" i="11"/>
  <c r="Q523" i="11"/>
  <c r="Q522" i="11"/>
  <c r="Q521" i="11"/>
  <c r="Q520" i="11"/>
  <c r="Q519" i="11"/>
  <c r="Q518" i="11"/>
  <c r="Q517" i="11"/>
  <c r="Q515" i="11"/>
  <c r="Q514" i="11"/>
  <c r="Q513" i="11"/>
  <c r="Q512" i="11"/>
  <c r="Q511" i="11"/>
  <c r="Q510" i="11"/>
  <c r="O509" i="11"/>
  <c r="M509" i="11"/>
  <c r="K509" i="11"/>
  <c r="I509" i="11"/>
  <c r="G509" i="11"/>
  <c r="Q507" i="11"/>
  <c r="Q506" i="11"/>
  <c r="Q505" i="11"/>
  <c r="Q504" i="11"/>
  <c r="Q503" i="11"/>
  <c r="Q502" i="11"/>
  <c r="Q501" i="11"/>
  <c r="O500" i="11"/>
  <c r="M500" i="11"/>
  <c r="K500" i="11"/>
  <c r="I500" i="11"/>
  <c r="G500" i="11"/>
  <c r="Q494" i="11"/>
  <c r="Q493" i="11" s="1"/>
  <c r="Q492" i="11" s="1"/>
  <c r="O493" i="11"/>
  <c r="O492" i="11" s="1"/>
  <c r="M493" i="11"/>
  <c r="M492" i="11" s="1"/>
  <c r="K493" i="11"/>
  <c r="K492" i="11" s="1"/>
  <c r="I493" i="11"/>
  <c r="I492" i="11" s="1"/>
  <c r="G493" i="11"/>
  <c r="G492" i="11"/>
  <c r="Q490" i="11"/>
  <c r="Q489" i="11"/>
  <c r="Q488" i="11"/>
  <c r="Q487" i="11"/>
  <c r="Q486" i="11"/>
  <c r="Q485" i="11"/>
  <c r="Q484" i="11"/>
  <c r="Q483" i="11"/>
  <c r="Q482" i="11"/>
  <c r="Q481" i="11"/>
  <c r="O480" i="11"/>
  <c r="O479" i="11" s="1"/>
  <c r="M480" i="11"/>
  <c r="K480" i="11"/>
  <c r="I480" i="11"/>
  <c r="I479" i="11" s="1"/>
  <c r="G480" i="11"/>
  <c r="G479" i="11" s="1"/>
  <c r="M479" i="11"/>
  <c r="K479" i="11"/>
  <c r="Q477" i="11"/>
  <c r="Q476" i="11"/>
  <c r="Q475" i="11"/>
  <c r="Q474" i="11"/>
  <c r="Q473" i="11"/>
  <c r="Q472" i="11"/>
  <c r="Q471" i="11"/>
  <c r="Q470" i="11"/>
  <c r="Q469" i="11"/>
  <c r="Q468" i="11"/>
  <c r="Q467" i="11"/>
  <c r="O466" i="11"/>
  <c r="O465" i="11" s="1"/>
  <c r="M466" i="11"/>
  <c r="M465" i="11" s="1"/>
  <c r="K466" i="11"/>
  <c r="K465" i="11" s="1"/>
  <c r="I466" i="11"/>
  <c r="I465" i="11" s="1"/>
  <c r="G466" i="11"/>
  <c r="G465" i="11" s="1"/>
  <c r="O463" i="11"/>
  <c r="Q463" i="11" s="1"/>
  <c r="Q462" i="11"/>
  <c r="Q461" i="11"/>
  <c r="Q460" i="11"/>
  <c r="Q459" i="11"/>
  <c r="Q458" i="11"/>
  <c r="Q457" i="11"/>
  <c r="Q456" i="11"/>
  <c r="Q455" i="11"/>
  <c r="Q454" i="11"/>
  <c r="Q453" i="11"/>
  <c r="M452" i="11"/>
  <c r="K452" i="11"/>
  <c r="I452" i="11"/>
  <c r="I451" i="11" s="1"/>
  <c r="G452" i="11"/>
  <c r="G451" i="11" s="1"/>
  <c r="M451" i="11"/>
  <c r="K451" i="11"/>
  <c r="Q448" i="11"/>
  <c r="O446" i="11"/>
  <c r="O439" i="11" s="1"/>
  <c r="O438" i="11" s="1"/>
  <c r="M446" i="11"/>
  <c r="M439" i="11" s="1"/>
  <c r="M438" i="11" s="1"/>
  <c r="K446" i="11"/>
  <c r="K439" i="11" s="1"/>
  <c r="K438" i="11" s="1"/>
  <c r="I446" i="11"/>
  <c r="I439" i="11" s="1"/>
  <c r="I438" i="11" s="1"/>
  <c r="Q445" i="11"/>
  <c r="Q444" i="11"/>
  <c r="Q443" i="11"/>
  <c r="Q442" i="11"/>
  <c r="Q441" i="11"/>
  <c r="Q440" i="11"/>
  <c r="G439" i="11"/>
  <c r="G438" i="11" s="1"/>
  <c r="Q436" i="11"/>
  <c r="Q435" i="11"/>
  <c r="Q434" i="11"/>
  <c r="Q433" i="11"/>
  <c r="Q432" i="11"/>
  <c r="Q431" i="11"/>
  <c r="Q430" i="11"/>
  <c r="Q429" i="11"/>
  <c r="Q428" i="11"/>
  <c r="O427" i="11"/>
  <c r="M427" i="11"/>
  <c r="K427" i="11"/>
  <c r="I427" i="11"/>
  <c r="G427" i="11"/>
  <c r="Q425" i="11"/>
  <c r="Q413" i="11"/>
  <c r="Q412" i="11"/>
  <c r="Q411" i="11"/>
  <c r="Q410" i="11"/>
  <c r="Q409" i="11"/>
  <c r="Q408" i="11"/>
  <c r="Q407" i="11"/>
  <c r="O406" i="11"/>
  <c r="M406" i="11"/>
  <c r="K406" i="11"/>
  <c r="I406" i="11"/>
  <c r="G406" i="11"/>
  <c r="Q403" i="11"/>
  <c r="Q402" i="11"/>
  <c r="Q401" i="11"/>
  <c r="L401" i="11"/>
  <c r="J401" i="11"/>
  <c r="H401" i="11"/>
  <c r="F401" i="11"/>
  <c r="Q400" i="11"/>
  <c r="Q399" i="11"/>
  <c r="Q398" i="11"/>
  <c r="Q397" i="11"/>
  <c r="Q396" i="11"/>
  <c r="Q395" i="11"/>
  <c r="Q394" i="11"/>
  <c r="O393" i="11"/>
  <c r="O392" i="11" s="1"/>
  <c r="M393" i="11"/>
  <c r="M392" i="11" s="1"/>
  <c r="K393" i="11"/>
  <c r="K392" i="11" s="1"/>
  <c r="I393" i="11"/>
  <c r="I392" i="11" s="1"/>
  <c r="G393" i="11"/>
  <c r="Q390" i="11"/>
  <c r="Q389" i="11"/>
  <c r="Q388" i="11"/>
  <c r="Q387" i="11"/>
  <c r="Q386" i="11"/>
  <c r="Q385" i="11"/>
  <c r="Q384" i="11"/>
  <c r="Q383" i="11"/>
  <c r="Q382" i="11"/>
  <c r="Q381" i="11"/>
  <c r="O380" i="11"/>
  <c r="O379" i="11" s="1"/>
  <c r="M380" i="11"/>
  <c r="K380" i="11"/>
  <c r="I380" i="11"/>
  <c r="I379" i="11" s="1"/>
  <c r="G380" i="11"/>
  <c r="G379" i="11" s="1"/>
  <c r="M379" i="11"/>
  <c r="K379" i="11"/>
  <c r="Q376" i="11"/>
  <c r="Q375" i="11"/>
  <c r="Q374" i="11"/>
  <c r="Q373" i="11"/>
  <c r="Q372" i="11"/>
  <c r="O371" i="11"/>
  <c r="O370" i="11" s="1"/>
  <c r="M371" i="11"/>
  <c r="K371" i="11"/>
  <c r="I371" i="11"/>
  <c r="G371" i="11"/>
  <c r="G370" i="11" s="1"/>
  <c r="M370" i="11"/>
  <c r="K370" i="11"/>
  <c r="I370" i="11"/>
  <c r="Q368" i="11"/>
  <c r="Q367" i="11"/>
  <c r="P367" i="11"/>
  <c r="Q366" i="11"/>
  <c r="P366" i="11"/>
  <c r="Q365" i="11"/>
  <c r="I364" i="11"/>
  <c r="I362" i="11" s="1"/>
  <c r="I361" i="11" s="1"/>
  <c r="Q363" i="11"/>
  <c r="O362" i="11"/>
  <c r="O361" i="11" s="1"/>
  <c r="M362" i="11"/>
  <c r="M361" i="11" s="1"/>
  <c r="K362" i="11"/>
  <c r="K361" i="11" s="1"/>
  <c r="G362" i="11"/>
  <c r="G361" i="11" s="1"/>
  <c r="Q359" i="11"/>
  <c r="Q358" i="11"/>
  <c r="Q357" i="11"/>
  <c r="Q356" i="11"/>
  <c r="Q355" i="11"/>
  <c r="Q354" i="11"/>
  <c r="Q353" i="11"/>
  <c r="Q352" i="11"/>
  <c r="Q351" i="11"/>
  <c r="O350" i="11"/>
  <c r="O349" i="11" s="1"/>
  <c r="M350" i="11"/>
  <c r="K350" i="11"/>
  <c r="K349" i="11" s="1"/>
  <c r="I350" i="11"/>
  <c r="I349" i="11" s="1"/>
  <c r="G350" i="11"/>
  <c r="G349" i="11" s="1"/>
  <c r="M349" i="11"/>
  <c r="Q347" i="11"/>
  <c r="Q346" i="11" s="1"/>
  <c r="Q345" i="11" s="1"/>
  <c r="O346" i="11"/>
  <c r="O345" i="11" s="1"/>
  <c r="M346" i="11"/>
  <c r="M345" i="11" s="1"/>
  <c r="K346" i="11"/>
  <c r="I346" i="11"/>
  <c r="I345" i="11" s="1"/>
  <c r="G346" i="11"/>
  <c r="K345" i="11"/>
  <c r="G345" i="11"/>
  <c r="Q343" i="11"/>
  <c r="Q342" i="11" s="1"/>
  <c r="Q341" i="11" s="1"/>
  <c r="O342" i="11"/>
  <c r="O341" i="11" s="1"/>
  <c r="M342" i="11"/>
  <c r="M341" i="11" s="1"/>
  <c r="K342" i="11"/>
  <c r="K341" i="11" s="1"/>
  <c r="I342" i="11"/>
  <c r="I341" i="11" s="1"/>
  <c r="G342" i="11"/>
  <c r="G341" i="11" s="1"/>
  <c r="Q339" i="11"/>
  <c r="O338" i="11"/>
  <c r="M338" i="11"/>
  <c r="K338" i="11"/>
  <c r="I338" i="11"/>
  <c r="Q337" i="11"/>
  <c r="Q336" i="11"/>
  <c r="Q335" i="11"/>
  <c r="Q334" i="11"/>
  <c r="Q333" i="11"/>
  <c r="Q332" i="11"/>
  <c r="Q331" i="11"/>
  <c r="Q330" i="11"/>
  <c r="O329" i="11"/>
  <c r="M329" i="11"/>
  <c r="K329" i="11"/>
  <c r="K328" i="11" s="1"/>
  <c r="G329" i="11"/>
  <c r="G328" i="11" s="1"/>
  <c r="O328" i="11"/>
  <c r="M328" i="11"/>
  <c r="Q326" i="11"/>
  <c r="Q325" i="11"/>
  <c r="Q324" i="11"/>
  <c r="Q323" i="11"/>
  <c r="Q322" i="11"/>
  <c r="Q321" i="11"/>
  <c r="Q320" i="11"/>
  <c r="O319" i="11"/>
  <c r="O318" i="11" s="1"/>
  <c r="M319" i="11"/>
  <c r="K319" i="11"/>
  <c r="I319" i="11"/>
  <c r="I318" i="11" s="1"/>
  <c r="G319" i="11"/>
  <c r="G318" i="11" s="1"/>
  <c r="M318" i="11"/>
  <c r="K318" i="11"/>
  <c r="Q316" i="11"/>
  <c r="Q315" i="11"/>
  <c r="Q313" i="11"/>
  <c r="Q312" i="11"/>
  <c r="Q311" i="11"/>
  <c r="Q310" i="11"/>
  <c r="Q309" i="11"/>
  <c r="Q308" i="11"/>
  <c r="O307" i="11"/>
  <c r="O306" i="11" s="1"/>
  <c r="M307" i="11"/>
  <c r="K307" i="11"/>
  <c r="I307" i="11"/>
  <c r="I306" i="11" s="1"/>
  <c r="G307" i="11"/>
  <c r="G306" i="11" s="1"/>
  <c r="M306" i="11"/>
  <c r="K306" i="11"/>
  <c r="Q294" i="11"/>
  <c r="Q293" i="11" s="1"/>
  <c r="O294" i="11"/>
  <c r="O293" i="11" s="1"/>
  <c r="M294" i="11"/>
  <c r="M293" i="11" s="1"/>
  <c r="K294" i="11"/>
  <c r="K293" i="11" s="1"/>
  <c r="I294" i="11"/>
  <c r="I293" i="11" s="1"/>
  <c r="G294" i="11"/>
  <c r="G293" i="11" s="1"/>
  <c r="Q291" i="11"/>
  <c r="Q290" i="11"/>
  <c r="Q289" i="11"/>
  <c r="Q288" i="11"/>
  <c r="Q287" i="11"/>
  <c r="Q286" i="11"/>
  <c r="Q285" i="11"/>
  <c r="Q284" i="11"/>
  <c r="Q283" i="11"/>
  <c r="Q282" i="11"/>
  <c r="Q281" i="11"/>
  <c r="Q280" i="11"/>
  <c r="O279" i="11"/>
  <c r="O278" i="11" s="1"/>
  <c r="M279" i="11"/>
  <c r="K279" i="11"/>
  <c r="K278" i="11" s="1"/>
  <c r="I279" i="11"/>
  <c r="I278" i="11" s="1"/>
  <c r="G279" i="11"/>
  <c r="G278" i="11" s="1"/>
  <c r="M278" i="11"/>
  <c r="Q276" i="11"/>
  <c r="Q275" i="11"/>
  <c r="Q274" i="11"/>
  <c r="P274" i="11"/>
  <c r="Q273" i="11"/>
  <c r="Q272" i="11"/>
  <c r="Q271" i="11"/>
  <c r="Q270" i="11"/>
  <c r="P270" i="11"/>
  <c r="Q269" i="11"/>
  <c r="O268" i="11"/>
  <c r="M268" i="11"/>
  <c r="M267" i="11" s="1"/>
  <c r="K268" i="11"/>
  <c r="K267" i="11" s="1"/>
  <c r="I268" i="11"/>
  <c r="I267" i="11" s="1"/>
  <c r="G268" i="11"/>
  <c r="G267" i="11" s="1"/>
  <c r="Q265" i="11"/>
  <c r="Q264" i="11"/>
  <c r="Q263" i="11"/>
  <c r="Q262" i="11"/>
  <c r="Q261" i="11"/>
  <c r="Q260" i="11"/>
  <c r="P260" i="11"/>
  <c r="Q259" i="11"/>
  <c r="P259" i="11"/>
  <c r="Q258" i="11"/>
  <c r="Q257" i="11"/>
  <c r="Q256" i="11"/>
  <c r="O255" i="11"/>
  <c r="O254" i="11" s="1"/>
  <c r="M255" i="11"/>
  <c r="M254" i="11" s="1"/>
  <c r="K255" i="11"/>
  <c r="K254" i="11" s="1"/>
  <c r="I255" i="11"/>
  <c r="I254" i="11" s="1"/>
  <c r="G255" i="11"/>
  <c r="G254" i="11" s="1"/>
  <c r="Q252" i="11"/>
  <c r="Q251" i="11" s="1"/>
  <c r="Q250" i="11" s="1"/>
  <c r="O251" i="11"/>
  <c r="O250" i="11" s="1"/>
  <c r="M251" i="11"/>
  <c r="M250" i="11" s="1"/>
  <c r="K251" i="11"/>
  <c r="K250" i="11" s="1"/>
  <c r="I251" i="11"/>
  <c r="I250" i="11" s="1"/>
  <c r="G251" i="11"/>
  <c r="AA250" i="11"/>
  <c r="AA252" i="11" s="1"/>
  <c r="Y250" i="11"/>
  <c r="Y252" i="11" s="1"/>
  <c r="W250" i="11"/>
  <c r="W252" i="11" s="1"/>
  <c r="U250" i="11"/>
  <c r="U252" i="11" s="1"/>
  <c r="S250" i="11"/>
  <c r="S252" i="11" s="1"/>
  <c r="G250" i="11"/>
  <c r="Q248" i="11"/>
  <c r="Q247" i="11"/>
  <c r="Q246" i="11"/>
  <c r="Q245" i="11"/>
  <c r="Q244" i="11"/>
  <c r="Q243" i="11"/>
  <c r="Q242" i="11"/>
  <c r="Q241" i="11"/>
  <c r="O240" i="11"/>
  <c r="M240" i="11"/>
  <c r="M239" i="11" s="1"/>
  <c r="K240" i="11"/>
  <c r="I240" i="11"/>
  <c r="G240" i="11"/>
  <c r="O239" i="11"/>
  <c r="K239" i="11"/>
  <c r="I239" i="11"/>
  <c r="G239" i="11"/>
  <c r="Q237" i="11"/>
  <c r="Q236" i="11" s="1"/>
  <c r="Q235" i="11" s="1"/>
  <c r="Q234" i="11" s="1"/>
  <c r="O236" i="11"/>
  <c r="O235" i="11" s="1"/>
  <c r="O234" i="11" s="1"/>
  <c r="M236" i="11"/>
  <c r="M235" i="11" s="1"/>
  <c r="M234" i="11" s="1"/>
  <c r="K236" i="11"/>
  <c r="K235" i="11" s="1"/>
  <c r="K234" i="11" s="1"/>
  <c r="I236" i="11"/>
  <c r="I235" i="11" s="1"/>
  <c r="I234" i="11" s="1"/>
  <c r="G236" i="11"/>
  <c r="G235" i="11" s="1"/>
  <c r="G234" i="11" s="1"/>
  <c r="Q232" i="11"/>
  <c r="Q231" i="11"/>
  <c r="Q230" i="11"/>
  <c r="Q229" i="11"/>
  <c r="Q228" i="11"/>
  <c r="Q227" i="11"/>
  <c r="Q226" i="11"/>
  <c r="O225" i="11"/>
  <c r="O224" i="11" s="1"/>
  <c r="M225" i="11"/>
  <c r="K225" i="11"/>
  <c r="I225" i="11"/>
  <c r="I224" i="11" s="1"/>
  <c r="G225" i="11"/>
  <c r="G224" i="11" s="1"/>
  <c r="M224" i="11"/>
  <c r="K224" i="11"/>
  <c r="Q222" i="11"/>
  <c r="Q221" i="11"/>
  <c r="Q220" i="11"/>
  <c r="Q219" i="11"/>
  <c r="Q218" i="11"/>
  <c r="Q217" i="11"/>
  <c r="P217" i="11"/>
  <c r="Q216" i="11"/>
  <c r="Q215" i="11"/>
  <c r="Q214" i="11"/>
  <c r="O213" i="11"/>
  <c r="O212" i="11" s="1"/>
  <c r="M213" i="11"/>
  <c r="M212" i="11" s="1"/>
  <c r="K213" i="11"/>
  <c r="K212" i="11" s="1"/>
  <c r="I213" i="11"/>
  <c r="I212" i="11" s="1"/>
  <c r="G213" i="11"/>
  <c r="G212" i="11" s="1"/>
  <c r="Q211" i="11"/>
  <c r="Q210" i="11"/>
  <c r="Q209" i="11"/>
  <c r="Q208" i="11"/>
  <c r="Q207" i="11"/>
  <c r="Q206" i="11"/>
  <c r="Q205" i="11"/>
  <c r="O204" i="11"/>
  <c r="O201" i="11" s="1"/>
  <c r="O200" i="11" s="1"/>
  <c r="M204" i="11"/>
  <c r="M201" i="11" s="1"/>
  <c r="M200" i="11" s="1"/>
  <c r="K204" i="11"/>
  <c r="K201" i="11" s="1"/>
  <c r="K200" i="11" s="1"/>
  <c r="I204" i="11"/>
  <c r="I201" i="11" s="1"/>
  <c r="I200" i="11" s="1"/>
  <c r="Q203" i="11"/>
  <c r="Q202" i="11"/>
  <c r="G201" i="11"/>
  <c r="G200" i="11" s="1"/>
  <c r="Q187" i="11"/>
  <c r="Q186" i="11" s="1"/>
  <c r="O187" i="11"/>
  <c r="O186" i="11" s="1"/>
  <c r="M187" i="11"/>
  <c r="K187" i="11"/>
  <c r="I187" i="11"/>
  <c r="G187" i="11"/>
  <c r="G186" i="11" s="1"/>
  <c r="M186" i="11"/>
  <c r="K186" i="11"/>
  <c r="I186" i="11"/>
  <c r="Q184" i="11"/>
  <c r="Q183" i="11"/>
  <c r="Q182" i="11"/>
  <c r="Q181" i="11"/>
  <c r="Q180" i="11"/>
  <c r="Q179" i="11"/>
  <c r="Q178" i="11"/>
  <c r="Q177" i="11"/>
  <c r="O176" i="11"/>
  <c r="M176" i="11"/>
  <c r="K176" i="11"/>
  <c r="I176" i="11"/>
  <c r="G176" i="11"/>
  <c r="Q174" i="11"/>
  <c r="Q173" i="11"/>
  <c r="Q172" i="11"/>
  <c r="Q171" i="11"/>
  <c r="Q170" i="11"/>
  <c r="Q169" i="11"/>
  <c r="Q168" i="11"/>
  <c r="Q167" i="11"/>
  <c r="O166" i="11"/>
  <c r="M166" i="11"/>
  <c r="K166" i="11"/>
  <c r="I166" i="11"/>
  <c r="G166" i="11"/>
  <c r="Q164" i="11"/>
  <c r="Q163" i="11"/>
  <c r="Q162" i="11"/>
  <c r="Q161" i="11"/>
  <c r="Q160" i="11"/>
  <c r="Q159" i="11"/>
  <c r="Q158" i="11"/>
  <c r="Q157" i="11"/>
  <c r="Q156" i="11"/>
  <c r="O155" i="11"/>
  <c r="M155" i="11"/>
  <c r="K155" i="11"/>
  <c r="I155" i="11"/>
  <c r="G155" i="11"/>
  <c r="Q152" i="11"/>
  <c r="Q151" i="11"/>
  <c r="Q150" i="11"/>
  <c r="Q149" i="11"/>
  <c r="Q148" i="11"/>
  <c r="Q147" i="11"/>
  <c r="Q146" i="11"/>
  <c r="Q145" i="11"/>
  <c r="O144" i="11"/>
  <c r="O143" i="11" s="1"/>
  <c r="M144" i="11"/>
  <c r="M143" i="11" s="1"/>
  <c r="K144" i="11"/>
  <c r="I144" i="11"/>
  <c r="I143" i="11" s="1"/>
  <c r="G144" i="11"/>
  <c r="K143" i="11"/>
  <c r="G143" i="11"/>
  <c r="Q141" i="11"/>
  <c r="Q140" i="11"/>
  <c r="Q139" i="11"/>
  <c r="Q138" i="11"/>
  <c r="Q137" i="11"/>
  <c r="Q136" i="11"/>
  <c r="Q135" i="11"/>
  <c r="K134" i="11"/>
  <c r="I134" i="11"/>
  <c r="Q133" i="11"/>
  <c r="Q132" i="11"/>
  <c r="Q131" i="11"/>
  <c r="Q130" i="11"/>
  <c r="Q129" i="11"/>
  <c r="Q128" i="11"/>
  <c r="Q127" i="11"/>
  <c r="Q126" i="11"/>
  <c r="Q125" i="11"/>
  <c r="Q124" i="11"/>
  <c r="O123" i="11"/>
  <c r="O117" i="11" s="1"/>
  <c r="O116" i="11" s="1"/>
  <c r="M123" i="11"/>
  <c r="K123" i="11"/>
  <c r="I123" i="11"/>
  <c r="Q122" i="11"/>
  <c r="Q121" i="11"/>
  <c r="Q120" i="11"/>
  <c r="Q119" i="11"/>
  <c r="Q118" i="11"/>
  <c r="M117" i="11"/>
  <c r="M116" i="11" s="1"/>
  <c r="G117" i="11"/>
  <c r="G116" i="11" s="1"/>
  <c r="Q114" i="11"/>
  <c r="Q113" i="11"/>
  <c r="Q112" i="11"/>
  <c r="Q111" i="11"/>
  <c r="Q110" i="11"/>
  <c r="Q109" i="11"/>
  <c r="Q108" i="11"/>
  <c r="Q107" i="11"/>
  <c r="Q106" i="11"/>
  <c r="Q105" i="11"/>
  <c r="O104" i="11"/>
  <c r="M104" i="11"/>
  <c r="K104" i="11"/>
  <c r="I104" i="11"/>
  <c r="G104" i="11"/>
  <c r="Q102" i="11"/>
  <c r="Q101" i="11"/>
  <c r="Q100" i="11"/>
  <c r="Q99" i="11"/>
  <c r="Q98" i="11"/>
  <c r="Q97" i="11"/>
  <c r="Q96" i="11"/>
  <c r="Q95" i="11"/>
  <c r="O94" i="11"/>
  <c r="M94" i="11"/>
  <c r="K94" i="11"/>
  <c r="I94" i="11"/>
  <c r="G94" i="11"/>
  <c r="Q92" i="11"/>
  <c r="Q91" i="11"/>
  <c r="Q90" i="11"/>
  <c r="Q89" i="11"/>
  <c r="Q88" i="11"/>
  <c r="Q87" i="11"/>
  <c r="Q86" i="11"/>
  <c r="Q85" i="11"/>
  <c r="Q84" i="11"/>
  <c r="Q83" i="11"/>
  <c r="Q82" i="11"/>
  <c r="Q81" i="11"/>
  <c r="O80" i="11"/>
  <c r="M80" i="11"/>
  <c r="K80" i="11"/>
  <c r="I80" i="11"/>
  <c r="G80" i="11"/>
  <c r="Q78" i="11"/>
  <c r="Q77" i="11"/>
  <c r="Q76" i="11"/>
  <c r="Q75" i="11"/>
  <c r="K74" i="11"/>
  <c r="K58" i="11" s="1"/>
  <c r="I74" i="11"/>
  <c r="I58" i="11" s="1"/>
  <c r="Q73" i="11"/>
  <c r="Q72" i="11"/>
  <c r="Q71" i="11"/>
  <c r="Q70" i="11"/>
  <c r="Q69" i="11"/>
  <c r="Q68" i="11"/>
  <c r="Q67" i="11"/>
  <c r="Q66" i="11"/>
  <c r="Q65" i="11"/>
  <c r="Q64" i="11"/>
  <c r="Q63" i="11"/>
  <c r="Q62" i="11"/>
  <c r="Q61" i="11"/>
  <c r="Q60" i="11"/>
  <c r="Q59" i="11"/>
  <c r="O58" i="11"/>
  <c r="M58" i="11"/>
  <c r="G58" i="11"/>
  <c r="Q55" i="11"/>
  <c r="Q54" i="11"/>
  <c r="Q53" i="11"/>
  <c r="Q52" i="11"/>
  <c r="Q42" i="11"/>
  <c r="Q34" i="11"/>
  <c r="Q31" i="11"/>
  <c r="P29" i="11"/>
  <c r="P28" i="11"/>
  <c r="P27" i="11"/>
  <c r="P26" i="11"/>
  <c r="P25" i="11"/>
  <c r="P24" i="11"/>
  <c r="Q22" i="11"/>
  <c r="P21" i="11"/>
  <c r="P20" i="11"/>
  <c r="P19" i="11"/>
  <c r="P18" i="11"/>
  <c r="P17" i="11"/>
  <c r="Q15" i="11"/>
  <c r="Q14" i="11"/>
  <c r="P14" i="11"/>
  <c r="Q13" i="11"/>
  <c r="P13" i="11"/>
  <c r="Q12" i="11"/>
  <c r="Q11" i="11"/>
  <c r="Q10" i="11"/>
  <c r="Q9" i="11"/>
  <c r="O8" i="11"/>
  <c r="O7" i="11" s="1"/>
  <c r="M8" i="11"/>
  <c r="M7" i="11" s="1"/>
  <c r="K8" i="11"/>
  <c r="K7" i="11" s="1"/>
  <c r="I8" i="11"/>
  <c r="I7" i="11" s="1"/>
  <c r="G8" i="11"/>
  <c r="G7" i="11" s="1"/>
  <c r="K117" i="11" l="1"/>
  <c r="K116" i="11" s="1"/>
  <c r="I499" i="11"/>
  <c r="Q134" i="11"/>
  <c r="G154" i="11"/>
  <c r="I609" i="11"/>
  <c r="I608" i="11" s="1"/>
  <c r="K57" i="11"/>
  <c r="G405" i="11"/>
  <c r="O405" i="11"/>
  <c r="V250" i="11"/>
  <c r="V252" i="11" s="1"/>
  <c r="Q8" i="11"/>
  <c r="Q7" i="11" s="1"/>
  <c r="M199" i="11"/>
  <c r="M57" i="11"/>
  <c r="Q104" i="11"/>
  <c r="M405" i="11"/>
  <c r="M378" i="11" s="1"/>
  <c r="R500" i="11"/>
  <c r="Q629" i="11"/>
  <c r="Q628" i="11" s="1"/>
  <c r="R661" i="11"/>
  <c r="Q693" i="11"/>
  <c r="Q692" i="11" s="1"/>
  <c r="I154" i="11"/>
  <c r="Q155" i="11"/>
  <c r="M154" i="11"/>
  <c r="Q213" i="11"/>
  <c r="Q212" i="11" s="1"/>
  <c r="Q393" i="11"/>
  <c r="Q392" i="11" s="1"/>
  <c r="V553" i="11"/>
  <c r="Q611" i="11"/>
  <c r="Q619" i="11"/>
  <c r="Q661" i="11"/>
  <c r="Q673" i="11"/>
  <c r="R143" i="11"/>
  <c r="Q204" i="11"/>
  <c r="Q201" i="11" s="1"/>
  <c r="Q200" i="11" s="1"/>
  <c r="Q225" i="11"/>
  <c r="Q224" i="11" s="1"/>
  <c r="R268" i="11"/>
  <c r="I497" i="11"/>
  <c r="Q509" i="11"/>
  <c r="Q568" i="11"/>
  <c r="Q646" i="11"/>
  <c r="Q645" i="11" s="1"/>
  <c r="O57" i="11"/>
  <c r="I57" i="11"/>
  <c r="I6" i="11" s="1"/>
  <c r="Q94" i="11"/>
  <c r="K154" i="11"/>
  <c r="Q176" i="11"/>
  <c r="K199" i="11"/>
  <c r="X250" i="11"/>
  <c r="X252" i="11" s="1"/>
  <c r="Q268" i="11"/>
  <c r="Q267" i="11" s="1"/>
  <c r="Q279" i="11"/>
  <c r="Q278" i="11" s="1"/>
  <c r="Q350" i="11"/>
  <c r="Q349" i="11" s="1"/>
  <c r="Q364" i="11"/>
  <c r="Q362" i="11" s="1"/>
  <c r="Q361" i="11" s="1"/>
  <c r="Q371" i="11"/>
  <c r="Q370" i="11" s="1"/>
  <c r="Q380" i="11"/>
  <c r="Q379" i="11" s="1"/>
  <c r="G499" i="11"/>
  <c r="G497" i="11" s="1"/>
  <c r="O499" i="11"/>
  <c r="Q558" i="11"/>
  <c r="O609" i="11"/>
  <c r="O608" i="11" s="1"/>
  <c r="R680" i="11"/>
  <c r="M6" i="11"/>
  <c r="Q80" i="11"/>
  <c r="I117" i="11"/>
  <c r="I116" i="11" s="1"/>
  <c r="R116" i="11" s="1"/>
  <c r="Q123" i="11"/>
  <c r="Q117" i="11" s="1"/>
  <c r="Q116" i="11" s="1"/>
  <c r="Q144" i="11"/>
  <c r="Q143" i="11" s="1"/>
  <c r="O154" i="11"/>
  <c r="Q240" i="11"/>
  <c r="Q239" i="11" s="1"/>
  <c r="T250" i="11"/>
  <c r="T252" i="11" s="1"/>
  <c r="Q255" i="11"/>
  <c r="Q254" i="11" s="1"/>
  <c r="Q307" i="11"/>
  <c r="Q306" i="11" s="1"/>
  <c r="Q319" i="11"/>
  <c r="Q318" i="11" s="1"/>
  <c r="Q338" i="11"/>
  <c r="Q329" i="11" s="1"/>
  <c r="Q328" i="11" s="1"/>
  <c r="G392" i="11"/>
  <c r="Q406" i="11"/>
  <c r="I405" i="11"/>
  <c r="I378" i="11" s="1"/>
  <c r="Q427" i="11"/>
  <c r="O452" i="11"/>
  <c r="O451" i="11" s="1"/>
  <c r="Q480" i="11"/>
  <c r="Q479" i="11" s="1"/>
  <c r="Q500" i="11"/>
  <c r="Q536" i="11"/>
  <c r="Q546" i="11"/>
  <c r="Q598" i="11"/>
  <c r="Q616" i="11"/>
  <c r="Q681" i="11"/>
  <c r="Q680" i="11" s="1"/>
  <c r="R692" i="11"/>
  <c r="G57" i="11"/>
  <c r="Q166" i="11"/>
  <c r="Q154" i="11" s="1"/>
  <c r="K405" i="11"/>
  <c r="K378" i="11" s="1"/>
  <c r="Q466" i="11"/>
  <c r="Q465" i="11" s="1"/>
  <c r="K499" i="11"/>
  <c r="Q528" i="11"/>
  <c r="Q588" i="11"/>
  <c r="G660" i="11"/>
  <c r="Q678" i="11"/>
  <c r="G199" i="11"/>
  <c r="AB250" i="11"/>
  <c r="AB252" i="11" s="1"/>
  <c r="Q452" i="11"/>
  <c r="U557" i="11"/>
  <c r="V557" i="11" s="1"/>
  <c r="R154" i="11"/>
  <c r="R186" i="11"/>
  <c r="R250" i="11"/>
  <c r="R252" i="11" s="1"/>
  <c r="O6" i="11"/>
  <c r="R7" i="11"/>
  <c r="G378" i="11"/>
  <c r="Q609" i="11"/>
  <c r="Q608" i="11" s="1"/>
  <c r="Q672" i="11"/>
  <c r="Q660" i="11" s="1"/>
  <c r="O497" i="11"/>
  <c r="R702" i="11"/>
  <c r="G6" i="11"/>
  <c r="Z250" i="11"/>
  <c r="Z252" i="11" s="1"/>
  <c r="O378" i="11"/>
  <c r="R628" i="11"/>
  <c r="T555" i="11"/>
  <c r="M499" i="11"/>
  <c r="M497" i="11" s="1"/>
  <c r="M496" i="11" s="1"/>
  <c r="O645" i="11"/>
  <c r="R645" i="11" s="1"/>
  <c r="R8" i="11"/>
  <c r="Q74" i="11"/>
  <c r="Q58" i="11" s="1"/>
  <c r="Q57" i="11" s="1"/>
  <c r="I672" i="11"/>
  <c r="I660" i="11" s="1"/>
  <c r="I496" i="11" s="1"/>
  <c r="I329" i="11"/>
  <c r="I328" i="11" s="1"/>
  <c r="I199" i="11" s="1"/>
  <c r="Q446" i="11"/>
  <c r="Q439" i="11" s="1"/>
  <c r="Q438" i="11" s="1"/>
  <c r="O672" i="11"/>
  <c r="O660" i="11" s="1"/>
  <c r="O267" i="11"/>
  <c r="O199" i="11" s="1"/>
  <c r="K609" i="11"/>
  <c r="K608" i="11" s="1"/>
  <c r="K497" i="11" s="1"/>
  <c r="K496" i="11" s="1"/>
  <c r="Q199" i="11" l="1"/>
  <c r="K6" i="11"/>
  <c r="K705" i="11" s="1"/>
  <c r="I705" i="11"/>
  <c r="M705" i="11"/>
  <c r="R660" i="11"/>
  <c r="Q499" i="11"/>
  <c r="R499" i="11"/>
  <c r="G496" i="11"/>
  <c r="G705" i="11" s="1"/>
  <c r="R378" i="11"/>
  <c r="Q405" i="11"/>
  <c r="Q6" i="11"/>
  <c r="R57" i="11"/>
  <c r="R497" i="11"/>
  <c r="O496" i="11"/>
  <c r="Q451" i="11"/>
  <c r="S452" i="11"/>
  <c r="Q497" i="11"/>
  <c r="Q496" i="11" s="1"/>
  <c r="R6" i="11"/>
  <c r="R199" i="11"/>
  <c r="Q378" i="11" l="1"/>
  <c r="Q705" i="11" s="1"/>
  <c r="R496" i="11"/>
  <c r="O705" i="11"/>
  <c r="Q706" i="11" s="1"/>
</calcChain>
</file>

<file path=xl/comments1.xml><?xml version="1.0" encoding="utf-8"?>
<comments xmlns="http://schemas.openxmlformats.org/spreadsheetml/2006/main">
  <authors>
    <author>ASUS-PC</author>
  </authors>
  <commentList>
    <comment ref="D280" authorId="0" shapeId="0">
      <text>
        <r>
          <rPr>
            <b/>
            <sz val="9"/>
            <color indexed="81"/>
            <rFont val="Tahoma"/>
            <family val="2"/>
          </rPr>
          <t>ASUS-PC:</t>
        </r>
        <r>
          <rPr>
            <sz val="9"/>
            <color indexed="81"/>
            <rFont val="Tahoma"/>
            <family val="2"/>
          </rPr>
          <t xml:space="preserve">
ada juga di keg pemberdayaan pesisir
</t>
        </r>
      </text>
    </comment>
  </commentList>
</comments>
</file>

<file path=xl/comments2.xml><?xml version="1.0" encoding="utf-8"?>
<comments xmlns="http://schemas.openxmlformats.org/spreadsheetml/2006/main">
  <authors>
    <author>ASUS-PC</author>
  </authors>
  <commentList>
    <comment ref="D677" authorId="0" shapeId="0">
      <text>
        <r>
          <rPr>
            <b/>
            <sz val="9"/>
            <color indexed="81"/>
            <rFont val="Tahoma"/>
            <family val="2"/>
          </rPr>
          <t>ASUS-PC:</t>
        </r>
        <r>
          <rPr>
            <sz val="9"/>
            <color indexed="81"/>
            <rFont val="Tahoma"/>
            <family val="2"/>
          </rPr>
          <t xml:space="preserve">
ada juga di keg pemberdayaan pesisir
</t>
        </r>
      </text>
    </comment>
  </commentList>
</comments>
</file>

<file path=xl/comments3.xml><?xml version="1.0" encoding="utf-8"?>
<comments xmlns="http://schemas.openxmlformats.org/spreadsheetml/2006/main">
  <authors>
    <author>ASUS-PC</author>
  </authors>
  <commentList>
    <comment ref="Q1012" authorId="0" shapeId="0">
      <text>
        <r>
          <rPr>
            <b/>
            <sz val="9"/>
            <color indexed="81"/>
            <rFont val="Tahoma"/>
            <family val="2"/>
          </rPr>
          <t>ASUS-PC:</t>
        </r>
        <r>
          <rPr>
            <sz val="9"/>
            <color indexed="81"/>
            <rFont val="Tahoma"/>
            <family val="2"/>
          </rPr>
          <t xml:space="preserve">
ada juga di keg pemberdayaan pesisir
</t>
        </r>
      </text>
    </comment>
  </commentList>
</comments>
</file>

<file path=xl/comments4.xml><?xml version="1.0" encoding="utf-8"?>
<comments xmlns="http://schemas.openxmlformats.org/spreadsheetml/2006/main">
  <authors>
    <author>ASUS-PC</author>
  </authors>
  <commentList>
    <comment ref="E141" authorId="0" shapeId="0">
      <text>
        <r>
          <rPr>
            <b/>
            <sz val="9"/>
            <color indexed="81"/>
            <rFont val="Tahoma"/>
            <family val="2"/>
          </rPr>
          <t>ASUS-PC:</t>
        </r>
        <r>
          <rPr>
            <sz val="9"/>
            <color indexed="81"/>
            <rFont val="Tahoma"/>
            <family val="2"/>
          </rPr>
          <t xml:space="preserve">
ada juga di keg pemberdayaan pesisir
</t>
        </r>
      </text>
    </comment>
  </commentList>
</comments>
</file>

<file path=xl/comments5.xml><?xml version="1.0" encoding="utf-8"?>
<comments xmlns="http://schemas.openxmlformats.org/spreadsheetml/2006/main">
  <authors>
    <author>ASUS-PC</author>
  </authors>
  <commentList>
    <comment ref="E443" authorId="0" shapeId="0">
      <text>
        <r>
          <rPr>
            <b/>
            <sz val="9"/>
            <color indexed="81"/>
            <rFont val="Tahoma"/>
            <family val="2"/>
          </rPr>
          <t>ASUS-PC:</t>
        </r>
        <r>
          <rPr>
            <sz val="9"/>
            <color indexed="81"/>
            <rFont val="Tahoma"/>
            <family val="2"/>
          </rPr>
          <t xml:space="preserve">
ada juga di keg pemberdayaan pesisir
</t>
        </r>
      </text>
    </comment>
  </commentList>
</comments>
</file>

<file path=xl/comments6.xml><?xml version="1.0" encoding="utf-8"?>
<comments xmlns="http://schemas.openxmlformats.org/spreadsheetml/2006/main">
  <authors>
    <author/>
    <author>User</author>
    <author>Dalran</author>
  </authors>
  <commentList>
    <comment ref="D552" authorId="0" shapeId="0">
      <text>
        <r>
          <rPr>
            <sz val="11"/>
            <color rgb="FF000000"/>
            <rFont val="Calibri"/>
            <family val="2"/>
          </rPr>
          <t>User:
Akan dihitung kondisi awal, target dan pagu anggaran</t>
        </r>
      </text>
    </comment>
    <comment ref="G553" authorId="0" shapeId="0">
      <text>
        <r>
          <rPr>
            <sz val="11"/>
            <color rgb="FF000000"/>
            <rFont val="Calibri"/>
            <family val="2"/>
          </rPr>
          <t>User:
Akan dihitung pagu anggaran</t>
        </r>
      </text>
    </comment>
    <comment ref="A555" authorId="0" shapeId="0">
      <text>
        <r>
          <rPr>
            <sz val="11"/>
            <color rgb="FF000000"/>
            <rFont val="Calibri"/>
            <family val="2"/>
          </rPr>
          <t xml:space="preserve">ADA DI SIMDA
</t>
        </r>
      </text>
    </comment>
    <comment ref="I555" authorId="0" shapeId="0">
      <text>
        <r>
          <rPr>
            <sz val="11"/>
            <color rgb="FF000000"/>
            <rFont val="Calibri"/>
            <family val="2"/>
          </rPr>
          <t>User:
Akan dihitung pagu mulai tahun 2020</t>
        </r>
      </text>
    </comment>
    <comment ref="B563" authorId="0" shapeId="0">
      <text>
        <r>
          <rPr>
            <sz val="11"/>
            <color rgb="FF000000"/>
            <rFont val="Calibri"/>
            <family val="2"/>
          </rPr>
          <t>target dan anggaran belum disesuaikan</t>
        </r>
      </text>
    </comment>
    <comment ref="B564" authorId="1" shapeId="0">
      <text>
        <r>
          <rPr>
            <b/>
            <sz val="9"/>
            <color indexed="81"/>
            <rFont val="Tahoma"/>
            <family val="2"/>
          </rPr>
          <t>User:</t>
        </r>
        <r>
          <rPr>
            <sz val="9"/>
            <color indexed="81"/>
            <rFont val="Tahoma"/>
            <family val="2"/>
          </rPr>
          <t xml:space="preserve">
(jumlah OPD yang patuh terhadap standar harga dibagi jumlah seluruh OPD)</t>
        </r>
      </text>
    </comment>
    <comment ref="B566" authorId="1" shapeId="0">
      <text>
        <r>
          <rPr>
            <b/>
            <sz val="9"/>
            <color indexed="81"/>
            <rFont val="Tahoma"/>
            <family val="2"/>
          </rPr>
          <t>User:</t>
        </r>
        <r>
          <rPr>
            <sz val="9"/>
            <color indexed="81"/>
            <rFont val="Tahoma"/>
            <family val="2"/>
          </rPr>
          <t xml:space="preserve">
(Pengelolaan Pengadaan Barang dan Jasa sesuai Standar yang dipenuhi dibagi jumlah standar)</t>
        </r>
      </text>
    </comment>
    <comment ref="A596" authorId="0" shapeId="0">
      <text>
        <r>
          <rPr>
            <sz val="11"/>
            <color rgb="FF000000"/>
            <rFont val="Calibri"/>
            <family val="2"/>
          </rPr>
          <t xml:space="preserve">ADA DI SIMDA
</t>
        </r>
      </text>
    </comment>
    <comment ref="A603" authorId="0" shapeId="0">
      <text>
        <r>
          <rPr>
            <sz val="11"/>
            <color rgb="FF000000"/>
            <rFont val="Calibri"/>
            <family val="2"/>
          </rPr>
          <t>User:
Program ini rencana akan dipindah ke Biro Humas</t>
        </r>
      </text>
    </comment>
    <comment ref="B687" authorId="1" shapeId="0">
      <text>
        <r>
          <rPr>
            <b/>
            <sz val="9"/>
            <color indexed="81"/>
            <rFont val="Tahoma"/>
            <family val="2"/>
          </rPr>
          <t>User:</t>
        </r>
        <r>
          <rPr>
            <sz val="9"/>
            <color indexed="81"/>
            <rFont val="Tahoma"/>
            <family val="2"/>
          </rPr>
          <t xml:space="preserve">
(Indeks Kualifikasi Pendidikan = Bobot Sub Dimensi Kualifikasi X Rating jenjang pendidikan)</t>
        </r>
      </text>
    </comment>
    <comment ref="B690" authorId="0" shapeId="0">
      <text>
        <r>
          <rPr>
            <sz val="11"/>
            <color rgb="FF000000"/>
            <rFont val="Calibri"/>
            <family val="2"/>
          </rPr>
          <t>User:
dihitung lagi baseline, target, dan anggaran</t>
        </r>
      </text>
    </comment>
    <comment ref="F690" authorId="0" shapeId="0">
      <text>
        <r>
          <rPr>
            <sz val="11"/>
            <color rgb="FF000000"/>
            <rFont val="Calibri"/>
            <family val="2"/>
          </rPr>
          <t>User:
Akan dihitung target oleh OPD</t>
        </r>
      </text>
    </comment>
    <comment ref="B692" authorId="0" shapeId="0">
      <text>
        <r>
          <rPr>
            <sz val="11"/>
            <color rgb="FF000000"/>
            <rFont val="Calibri"/>
            <family val="2"/>
          </rPr>
          <t>User:
baseline, target, anggaran dirumuskan lagi</t>
        </r>
      </text>
    </comment>
    <comment ref="C703" authorId="0" shapeId="0">
      <text>
        <r>
          <rPr>
            <sz val="11"/>
            <color rgb="FF000000"/>
            <rFont val="Calibri"/>
            <family val="2"/>
          </rPr>
          <t xml:space="preserve">1000/ 25% DPT NTB
</t>
        </r>
      </text>
    </comment>
    <comment ref="F703" authorId="0" shapeId="0">
      <text>
        <r>
          <rPr>
            <sz val="11"/>
            <color rgb="FF000000"/>
            <rFont val="Calibri"/>
            <family val="2"/>
          </rPr>
          <t xml:space="preserve">Dari target 2019
77 %
Sisa belum dicapai 2018 = 2%
</t>
        </r>
      </text>
    </comment>
    <comment ref="C707" authorId="0" shapeId="0">
      <text>
        <r>
          <rPr>
            <sz val="11"/>
            <color rgb="FF000000"/>
            <rFont val="Calibri"/>
            <family val="2"/>
          </rPr>
          <t xml:space="preserve">1000/ 25% DPT NTB
</t>
        </r>
      </text>
    </comment>
    <comment ref="C708" authorId="0" shapeId="0">
      <text>
        <r>
          <rPr>
            <sz val="11"/>
            <color rgb="FF000000"/>
            <rFont val="Calibri"/>
            <family val="2"/>
          </rPr>
          <t xml:space="preserve">1000/ 25% DPT NTB
</t>
        </r>
      </text>
    </comment>
    <comment ref="C709" authorId="0" shapeId="0">
      <text>
        <r>
          <rPr>
            <sz val="11"/>
            <color rgb="FF000000"/>
            <rFont val="Calibri"/>
            <family val="2"/>
          </rPr>
          <t xml:space="preserve">1000/ 25% DPT NTB
</t>
        </r>
      </text>
    </comment>
    <comment ref="C710" authorId="0" shapeId="0">
      <text>
        <r>
          <rPr>
            <sz val="11"/>
            <color rgb="FF000000"/>
            <rFont val="Calibri"/>
            <family val="2"/>
          </rPr>
          <t xml:space="preserve">1000/ 25% DPT NTB
</t>
        </r>
      </text>
    </comment>
    <comment ref="C711" authorId="0" shapeId="0">
      <text>
        <r>
          <rPr>
            <sz val="11"/>
            <color rgb="FF000000"/>
            <rFont val="Calibri"/>
            <family val="2"/>
          </rPr>
          <t xml:space="preserve">1000/ 25% DPT NTB
</t>
        </r>
      </text>
    </comment>
    <comment ref="C712" authorId="0" shapeId="0">
      <text>
        <r>
          <rPr>
            <sz val="11"/>
            <color rgb="FF000000"/>
            <rFont val="Calibri"/>
            <family val="2"/>
          </rPr>
          <t xml:space="preserve">1000/ 25% DPT NTB
</t>
        </r>
      </text>
    </comment>
    <comment ref="D722" authorId="0" shapeId="0">
      <text>
        <r>
          <rPr>
            <sz val="11"/>
            <color rgb="FF000000"/>
            <rFont val="Calibri"/>
            <family val="2"/>
          </rPr>
          <t>User:
Akan dihitung kondisi awal, target dan pagu</t>
        </r>
      </text>
    </comment>
    <comment ref="B724" authorId="0" shapeId="0">
      <text>
        <r>
          <rPr>
            <sz val="11"/>
            <color rgb="FF000000"/>
            <rFont val="Calibri"/>
            <family val="2"/>
          </rPr>
          <t>User:
Akan dikaji kembali indikator ini</t>
        </r>
      </text>
    </comment>
    <comment ref="B749" authorId="1" shapeId="0">
      <text>
        <r>
          <rPr>
            <b/>
            <sz val="9"/>
            <color indexed="81"/>
            <rFont val="Tahoma"/>
            <family val="2"/>
          </rPr>
          <t>User:</t>
        </r>
        <r>
          <rPr>
            <sz val="9"/>
            <color indexed="81"/>
            <rFont val="Tahoma"/>
            <family val="2"/>
          </rPr>
          <t xml:space="preserve">
[ Jumlah tenaga kerja yang dilatih / jumlah pendaftar pelatihan berbasis kompetensi kali 100 %]</t>
        </r>
      </text>
    </comment>
    <comment ref="D772" authorId="0" shapeId="0">
      <text>
        <r>
          <rPr>
            <sz val="11"/>
            <color rgb="FF000000"/>
            <rFont val="Calibri"/>
            <family val="2"/>
          </rPr>
          <t>User:
Data kondisi awal akan dihitung kembali sesuai dgn perhitungan metode baru</t>
        </r>
      </text>
    </comment>
    <comment ref="B812" authorId="0" shapeId="0">
      <text>
        <r>
          <rPr>
            <sz val="11"/>
            <color rgb="FF000000"/>
            <rFont val="Calibri"/>
            <family val="2"/>
          </rPr>
          <t xml:space="preserve">HP:
Jumlah PUS yang terbina dibagi total jumlah PUS
</t>
        </r>
      </text>
    </comment>
    <comment ref="G822" authorId="0" shapeId="0">
      <text>
        <r>
          <rPr>
            <sz val="11"/>
            <color rgb="FF000000"/>
            <rFont val="Calibri"/>
            <family val="2"/>
          </rPr>
          <t>acerku:
Pembelian Mobil PKB</t>
        </r>
      </text>
    </comment>
    <comment ref="I822" authorId="0" shapeId="0">
      <text>
        <r>
          <rPr>
            <sz val="11"/>
            <color rgb="FF000000"/>
            <rFont val="Calibri"/>
            <family val="2"/>
          </rPr>
          <t>acerku:
Rehab Besar Gedung Kantor</t>
        </r>
      </text>
    </comment>
    <comment ref="I829" authorId="0" shapeId="0">
      <text>
        <r>
          <rPr>
            <sz val="11"/>
            <color rgb="FF000000"/>
            <rFont val="Calibri"/>
            <family val="2"/>
          </rPr>
          <t xml:space="preserve">acerku:
Pembangunan Pelabuhan Ai Bari DAK
</t>
        </r>
      </text>
    </comment>
    <comment ref="K829" authorId="0" shapeId="0">
      <text>
        <r>
          <rPr>
            <sz val="11"/>
            <color rgb="FF000000"/>
            <rFont val="Calibri"/>
            <family val="2"/>
          </rPr>
          <t>acerku:
Pembangunan Pelabuhan telong elong DAK</t>
        </r>
      </text>
    </comment>
    <comment ref="M829" authorId="2" shapeId="0">
      <text>
        <r>
          <rPr>
            <b/>
            <sz val="9"/>
            <color indexed="81"/>
            <rFont val="Tahoma"/>
            <family val="2"/>
          </rPr>
          <t>Dalran:</t>
        </r>
        <r>
          <rPr>
            <sz val="9"/>
            <color indexed="81"/>
            <rFont val="Tahoma"/>
            <family val="2"/>
          </rPr>
          <t xml:space="preserve">
Pelabuhan Kilo
DAK</t>
        </r>
      </text>
    </comment>
    <comment ref="I861" authorId="0" shapeId="0">
      <text>
        <r>
          <rPr>
            <sz val="11"/>
            <color rgb="FF000000"/>
            <rFont val="Calibri"/>
            <family val="2"/>
          </rPr>
          <t>User:
Pagu anggaran akan dihitung kembali sesuai proyeksi BAPPENDA</t>
        </r>
      </text>
    </comment>
    <comment ref="B867" authorId="0" shapeId="0">
      <text>
        <r>
          <rPr>
            <sz val="11"/>
            <color rgb="FF000000"/>
            <rFont val="Calibri"/>
            <family val="2"/>
          </rPr>
          <t>User:
Nilai realisasi program sama dengan indikator sasaran</t>
        </r>
      </text>
    </comment>
    <comment ref="I867" authorId="0" shapeId="0">
      <text>
        <r>
          <rPr>
            <sz val="11"/>
            <color rgb="FF000000"/>
            <rFont val="Calibri"/>
            <family val="2"/>
          </rPr>
          <t>User:
Nilai pagu akan dihitung kembali</t>
        </r>
      </text>
    </comment>
    <comment ref="D928" authorId="0" shapeId="0">
      <text>
        <r>
          <rPr>
            <sz val="11"/>
            <color rgb="FF000000"/>
            <rFont val="Calibri"/>
            <family val="2"/>
          </rPr>
          <t>User:
Akan dihitung kondisi awal, target dan pagu anggaran</t>
        </r>
      </text>
    </comment>
    <comment ref="F941" authorId="0" shapeId="0">
      <text>
        <r>
          <rPr>
            <sz val="11"/>
            <color rgb="FF000000"/>
            <rFont val="Calibri"/>
            <family val="2"/>
          </rPr>
          <t>User:
Akan dihitung kembali target</t>
        </r>
      </text>
    </comment>
    <comment ref="D942" authorId="0" shapeId="0">
      <text>
        <r>
          <rPr>
            <sz val="11"/>
            <color rgb="FF000000"/>
            <rFont val="Calibri"/>
            <family val="2"/>
          </rPr>
          <t>User:
Target akan dihitung kembali</t>
        </r>
      </text>
    </comment>
    <comment ref="D943" authorId="0" shapeId="0">
      <text>
        <r>
          <rPr>
            <sz val="11"/>
            <color rgb="FF000000"/>
            <rFont val="Calibri"/>
            <family val="2"/>
          </rPr>
          <t>User:
Menggunakan data BPS</t>
        </r>
      </text>
    </comment>
    <comment ref="Q993" authorId="2" shapeId="0">
      <text>
        <r>
          <rPr>
            <b/>
            <sz val="9"/>
            <color indexed="81"/>
            <rFont val="Tahoma"/>
            <family val="2"/>
          </rPr>
          <t>Dalran:</t>
        </r>
        <r>
          <rPr>
            <sz val="9"/>
            <color indexed="81"/>
            <rFont val="Tahoma"/>
            <family val="2"/>
          </rPr>
          <t xml:space="preserve">
Renstra</t>
        </r>
      </text>
    </comment>
    <comment ref="B999" authorId="0" shapeId="0">
      <text>
        <r>
          <rPr>
            <sz val="11"/>
            <color rgb="FF000000"/>
            <rFont val="Calibri"/>
            <family val="2"/>
          </rPr>
          <t>User:
sudah dirubah</t>
        </r>
      </text>
    </comment>
    <comment ref="E1000" authorId="0" shapeId="0">
      <text>
        <r>
          <rPr>
            <sz val="11"/>
            <color rgb="FF000000"/>
            <rFont val="Calibri"/>
            <family val="2"/>
          </rPr>
          <t>User:
s/d Sept 2018</t>
        </r>
      </text>
    </comment>
    <comment ref="I1000" authorId="0" shapeId="0">
      <text>
        <r>
          <rPr>
            <sz val="11"/>
            <color rgb="FF000000"/>
            <rFont val="Calibri"/>
            <family val="2"/>
          </rPr>
          <t>User:
Akan dihitung pagu mulai 2020 s.d 2023</t>
        </r>
      </text>
    </comment>
    <comment ref="D1001" authorId="0" shapeId="0">
      <text>
        <r>
          <rPr>
            <sz val="11"/>
            <color rgb="FF000000"/>
            <rFont val="Calibri"/>
            <family val="2"/>
          </rPr>
          <t>User:
Akan dihitung kondisi awal dan pagu mulai 2020 s.d 2023</t>
        </r>
      </text>
    </comment>
    <comment ref="D1002" authorId="0" shapeId="0">
      <text>
        <r>
          <rPr>
            <sz val="11"/>
            <color rgb="FF000000"/>
            <rFont val="Calibri"/>
            <family val="2"/>
          </rPr>
          <t>User:
Akan dihitung kondisi awal dan pagu anggaran mulai 2020 s.d 2023</t>
        </r>
      </text>
    </comment>
    <comment ref="D1003" authorId="0" shapeId="0">
      <text>
        <r>
          <rPr>
            <sz val="11"/>
            <color rgb="FF000000"/>
            <rFont val="Calibri"/>
            <family val="2"/>
          </rPr>
          <t>User:
Akan dihitung kembali oleh OPD kondisi awal dan pagu mulai 2020 s.d 2023</t>
        </r>
      </text>
    </comment>
    <comment ref="G1003" authorId="0" shapeId="0">
      <text>
        <r>
          <rPr>
            <sz val="11"/>
            <color rgb="FF000000"/>
            <rFont val="Calibri"/>
            <family val="2"/>
          </rPr>
          <t xml:space="preserve">User:
hilangkan tanah geosite
</t>
        </r>
      </text>
    </comment>
    <comment ref="L1004" authorId="0" shapeId="0">
      <text>
        <r>
          <rPr>
            <sz val="11"/>
            <color rgb="FF000000"/>
            <rFont val="Calibri"/>
            <family val="2"/>
          </rPr>
          <t xml:space="preserve">User:
200 Pemb. Biogas
60 PLTMH
</t>
        </r>
      </text>
    </comment>
    <comment ref="B1015" authorId="1" shapeId="0">
      <text>
        <r>
          <rPr>
            <b/>
            <sz val="9"/>
            <color indexed="81"/>
            <rFont val="Tahoma"/>
            <family val="2"/>
          </rPr>
          <t>User:</t>
        </r>
        <r>
          <rPr>
            <sz val="9"/>
            <color indexed="81"/>
            <rFont val="Tahoma"/>
            <family val="2"/>
          </rPr>
          <t xml:space="preserve">
(Cakupan UKM yang sudah bermitra dibagi total UKM dikali 100)</t>
        </r>
      </text>
    </comment>
    <comment ref="B1017" authorId="1" shapeId="0">
      <text>
        <r>
          <rPr>
            <b/>
            <sz val="9"/>
            <color indexed="81"/>
            <rFont val="Tahoma"/>
            <family val="2"/>
          </rPr>
          <t>User:</t>
        </r>
        <r>
          <rPr>
            <sz val="9"/>
            <color indexed="81"/>
            <rFont val="Tahoma"/>
            <family val="2"/>
          </rPr>
          <t xml:space="preserve">
(Jumlah PKL yang memperoleh peralatan perdagangan tahun berjalan dikurangi jumlah PKL yang memperoleh peralatan tahun lalu dibagi jumlah PKL tahun lalu dikali 100)</t>
        </r>
      </text>
    </comment>
    <comment ref="D1026" authorId="0" shapeId="0">
      <text>
        <r>
          <rPr>
            <sz val="11"/>
            <color rgb="FF000000"/>
            <rFont val="Calibri"/>
            <family val="2"/>
          </rPr>
          <t>User:
Akan dihitung kembali kondisi awal target oleh OPD</t>
        </r>
      </text>
    </comment>
    <comment ref="D1027" authorId="0" shapeId="0">
      <text>
        <r>
          <rPr>
            <sz val="11"/>
            <color rgb="FF000000"/>
            <rFont val="Calibri"/>
            <family val="2"/>
          </rPr>
          <t>User:
akan dihitung kembali target dan pagu anggaran oleh OPD</t>
        </r>
      </text>
    </comment>
    <comment ref="D1028" authorId="0" shapeId="0">
      <text>
        <r>
          <rPr>
            <sz val="11"/>
            <color rgb="FF000000"/>
            <rFont val="Calibri"/>
            <family val="2"/>
          </rPr>
          <t>User:
Akan dikaji kembali target dan pagu anggaran oleh OPD</t>
        </r>
      </text>
    </comment>
    <comment ref="D1029" authorId="0" shapeId="0">
      <text>
        <r>
          <rPr>
            <sz val="11"/>
            <color rgb="FF000000"/>
            <rFont val="Calibri"/>
            <family val="2"/>
          </rPr>
          <t>User:
Akan dikaji kembali target dan pagu anggaran oleh OPD</t>
        </r>
      </text>
    </comment>
    <comment ref="D1030" authorId="0" shapeId="0">
      <text>
        <r>
          <rPr>
            <sz val="11"/>
            <color rgb="FF000000"/>
            <rFont val="Calibri"/>
            <family val="2"/>
          </rPr>
          <t>User:
Akan dihitung kembali target dan pagu anggaran oleh OPD</t>
        </r>
      </text>
    </comment>
    <comment ref="D1031" authorId="0" shapeId="0">
      <text>
        <r>
          <rPr>
            <sz val="11"/>
            <color rgb="FF000000"/>
            <rFont val="Calibri"/>
            <family val="2"/>
          </rPr>
          <t>User:
Akan dihitung kembali target dan pagu oleh OPD</t>
        </r>
      </text>
    </comment>
    <comment ref="G1048" authorId="0" shapeId="0">
      <text>
        <r>
          <rPr>
            <sz val="11"/>
            <color rgb="FF000000"/>
            <rFont val="Calibri"/>
            <family val="2"/>
          </rPr>
          <t>User:
Akan dihitung pagu anggaran</t>
        </r>
      </text>
    </comment>
  </commentList>
</comments>
</file>

<file path=xl/sharedStrings.xml><?xml version="1.0" encoding="utf-8"?>
<sst xmlns="http://schemas.openxmlformats.org/spreadsheetml/2006/main" count="20898" uniqueCount="6038">
  <si>
    <t>NO</t>
  </si>
  <si>
    <t>PROGRAM / KEGIATAN</t>
  </si>
  <si>
    <t>SASARAN PROGRAM / SASARAN KEGIATAN</t>
  </si>
  <si>
    <t>INDIKATOR PROGRAM / INDIKATOR KEGIATAN</t>
  </si>
  <si>
    <t>Target Capaian Tahun 2023</t>
  </si>
  <si>
    <t>Badan Kepegawaian Daerah</t>
  </si>
  <si>
    <t>A</t>
  </si>
  <si>
    <t>Program Pembinaan dan Pengembangan Aparatur</t>
  </si>
  <si>
    <t>Meningkatnya kualitas pengembangan karir dan kompetensi pegawai</t>
  </si>
  <si>
    <t>Indeks Dimensi Kualifikasi Pendidikan ASN ; Persentase Tingkat Pelanggaran Disiplin ASN ; Kriteria Penilaian Kinerja ASN</t>
  </si>
  <si>
    <t>Seleksi Penerimaan Calon PNS</t>
  </si>
  <si>
    <t xml:space="preserve">Meningkatnya kualitas seleksi penerimaan calon PNS </t>
  </si>
  <si>
    <t>jumlah CPNS/CPPPK terseleksi</t>
  </si>
  <si>
    <t>Penempatan PNS/PTT</t>
  </si>
  <si>
    <t xml:space="preserve">Meningkatnya akurasi penempatan PNS/PTT sesuai dengan kompetensi </t>
  </si>
  <si>
    <t>jumlah keputusan perpindahan PNS/PTT</t>
  </si>
  <si>
    <t>Penataan Sistem Administrasi Kenaikan Pangkat Otomatis PNS</t>
  </si>
  <si>
    <t xml:space="preserve">Meningkatnya penataan sistem administrasi kenaikan pangkat otomatis PNS </t>
  </si>
  <si>
    <t>jumlah keputusan kenaikan pangkat/gaji berkala</t>
  </si>
  <si>
    <t>Pembangunan/Pengembangan Sistem Informasi Kepegawaian Daerah</t>
  </si>
  <si>
    <t xml:space="preserve">Meningkatnya pembangunan/pengembangan sistem informasi kepegawaian daerah </t>
  </si>
  <si>
    <t>jumlah data dan informasi pegawai</t>
  </si>
  <si>
    <t>Pemberian Penghargaan Bagi PNS Yang Berprestasi</t>
  </si>
  <si>
    <t xml:space="preserve">Meningkatnya pemberian penghargaan bagi PNS yang berprestasi </t>
  </si>
  <si>
    <t>jumlah PNS yang diberikan penghargaan</t>
  </si>
  <si>
    <t>Penanganan Kasus Kepegawaian</t>
  </si>
  <si>
    <t xml:space="preserve">Meningkatnya penanganan kasus-kasus pelanggaran disiplin PNS </t>
  </si>
  <si>
    <t>jumlah keputusan pembinaan disiplin aparatur</t>
  </si>
  <si>
    <t>Pembinaan dan Pengembangan Karir Jabatan Struktural</t>
  </si>
  <si>
    <t xml:space="preserve">Meningkatnya pembinaan dan pengembangan karir jabatan struktural </t>
  </si>
  <si>
    <t>jumlah keputusan penempatan dan pembebasan dalam jabatan struktural</t>
  </si>
  <si>
    <t>Pembinaan dan Pengembangan Karir Jabatan Fungsional</t>
  </si>
  <si>
    <t xml:space="preserve">Meningkatnya pembinaan dan pengembangan karir jabatan fungsional </t>
  </si>
  <si>
    <t>jumlah keputusan pengangkatan, penyesuaian dan pembebasan/pemberhentian dalam jabatan fungsional</t>
  </si>
  <si>
    <t>Penilaian DUPAK dan Penetapan Angka Kredit</t>
  </si>
  <si>
    <t xml:space="preserve">Meningkatnya ketepatan waktu penilaian DUPAK dan penetapan angka kredit </t>
  </si>
  <si>
    <t>jumlah DUPAK/PAK jabatan fungsional</t>
  </si>
  <si>
    <t>Tugas Belajar dan Ijin Belajar</t>
  </si>
  <si>
    <t xml:space="preserve">Meningkatnya pemberian tugas belajar dan ijin belajar </t>
  </si>
  <si>
    <t>jumlah PNS yang mengikuti pendidikan formal</t>
  </si>
  <si>
    <t>Seleksi Sekolah Ikatan Dinas</t>
  </si>
  <si>
    <t xml:space="preserve">Meningkatnya sIswa ikatan dInas </t>
  </si>
  <si>
    <t>jumlah praja/taruna yang lulus sekolah ikatan dinas</t>
  </si>
  <si>
    <t>Cuti dan Kesra ASN</t>
  </si>
  <si>
    <t>Terlaksananya cuti dan kesra ASN</t>
  </si>
  <si>
    <t>jumlah ASN yang melakukan cuti</t>
  </si>
  <si>
    <t>Pengambilan Sumpah Janji PNS dan Jabatan</t>
  </si>
  <si>
    <t xml:space="preserve">Meningkatnya Ketepatan Waktu Pengambilan Sumpah Janji PNS dan Jabatan </t>
  </si>
  <si>
    <t>jumlah ASN yang diambil sumpah PNS dan jabatan</t>
  </si>
  <si>
    <t>Penilaian Kinerja ASN</t>
  </si>
  <si>
    <t xml:space="preserve">Meningkatnya Kinerja ASN </t>
  </si>
  <si>
    <t>jumlah OPD yang melaporkan kinerja</t>
  </si>
  <si>
    <t>Penyusunan Data Kebutuhan Pegawai dan Formasi CPNS/P3K</t>
  </si>
  <si>
    <t xml:space="preserve">Meningkatnya Kualitas Penyusunan Data Kebutuhan Pegawai dan Formasi CPNS/P3K </t>
  </si>
  <si>
    <t>jumlah usulan formasi CPNS/CPPPK</t>
  </si>
  <si>
    <t>Ujian Kenaikan Pangkat PNS</t>
  </si>
  <si>
    <t xml:space="preserve">Meningkatnya Jumlah ASN yang Lulus Ujian Kenaikan Pangkat PNS </t>
  </si>
  <si>
    <t>jumlah ASN yang lulus ujian kenaikan pangkat melalui ujian dinas dan penyesuaian ijasah</t>
  </si>
  <si>
    <t>Pemberhentian PNS/PTT</t>
  </si>
  <si>
    <t xml:space="preserve">Ketepatan Waktu Pemberhentian PNS/PTT </t>
  </si>
  <si>
    <t>jumlah keputusan pemberhentian PNS/PTT</t>
  </si>
  <si>
    <t>Penetapan dan Pengangkatan CPNS, PNS dan P3K</t>
  </si>
  <si>
    <t xml:space="preserve">Meningkatnya Ketepatan waktu Penetapan dan Pengangkatan CPNS, PNS </t>
  </si>
  <si>
    <t>jumlah keputusan pengangkatan CPNS, PNS dan P3K</t>
  </si>
  <si>
    <t>Penyusunan Peta Komposisi ASN</t>
  </si>
  <si>
    <t xml:space="preserve">Tersedianya Dokumen Peta Komposisi ASN </t>
  </si>
  <si>
    <t>jumlah dokumen peta komposisi ASN</t>
  </si>
  <si>
    <t>Penyusunan Data Informasi Kompetensi</t>
  </si>
  <si>
    <t xml:space="preserve">Tersedianya Dokumen Data Informasi Kompetensi Pegawai </t>
  </si>
  <si>
    <t>jumlah dokumen informasi kompetensi ASN</t>
  </si>
  <si>
    <t>Pemetaan kompetensi ASN</t>
  </si>
  <si>
    <t>Meningkatnya ASN yang Terpetakan Kompetensinya</t>
  </si>
  <si>
    <t>jumlah ASN yang mengikuti pemetaan kompetensi</t>
  </si>
  <si>
    <t>Pelayanan Konseling ASN</t>
  </si>
  <si>
    <t>Terlaksananya Pelayanan Konseling ASN</t>
  </si>
  <si>
    <t>jumlah pegawai yang konseling</t>
  </si>
  <si>
    <t>Kerjasama dan Promosi Pemetaan Kompetensi ASN</t>
  </si>
  <si>
    <t xml:space="preserve">Meningkatnya Kerjasama dan Promosi Pemetaan Kompetensi ASN </t>
  </si>
  <si>
    <t>jumlah dokumen kerjasama</t>
  </si>
  <si>
    <t>Pembangunan/Pengembangan Sistem Dokumentasi Elektronik Kepegawaian</t>
  </si>
  <si>
    <t xml:space="preserve">Meningkatnya Pembangunan/Pengembangan Sistem Dokumentasi Elektronik Kepegawaian </t>
  </si>
  <si>
    <t>jumlah dokumentasi elektronik pegawai</t>
  </si>
  <si>
    <t>B</t>
  </si>
  <si>
    <t>Program Peningkatan Transparansi Penyelenggara Negara</t>
  </si>
  <si>
    <t>Meningkatnya Transparansi Dan Akuntabilitas Penyelenggara Negara</t>
  </si>
  <si>
    <t>Persentase ASN yang patuh LHKPN</t>
  </si>
  <si>
    <t>Pembinaan ASN yang Wajib LHKPN</t>
  </si>
  <si>
    <t>Terlaksananya Pembinaan ASN yang Wajib LHKPN</t>
  </si>
  <si>
    <t>jumlah wajib LHKPN yang dibina</t>
  </si>
  <si>
    <t>Pengelolaan Sistem Pelaporan LHKPN</t>
  </si>
  <si>
    <t>Terkelolanya Sistem Pelaporan LHKPN</t>
  </si>
  <si>
    <t>jumlah wajib LHKPN yang melapor</t>
  </si>
  <si>
    <t>Badan Kesatuan Bangsa dan Politik Dalam Negeri</t>
  </si>
  <si>
    <t>Program Pengembangan Wawasan Kebangsaan</t>
  </si>
  <si>
    <t xml:space="preserve">Meningkatnya partisipasi masyarakat dalam menjaga kerukunan </t>
  </si>
  <si>
    <t>Persentase ormas yang meningkat kapasitas wawasan kebangsaannya</t>
  </si>
  <si>
    <t>Peningkatan kesadaran masyarakat akan nilai-nilai luhur budaya bangsa</t>
  </si>
  <si>
    <t>Terlaksananya Peningkatan kesadaran masyarakat akan nilai-nilai luhur budaya bangsa</t>
  </si>
  <si>
    <t>Jumlah anggota forum mitra wawasan kebangsaan</t>
  </si>
  <si>
    <t>Peningkatan toleransi dan kerukunan dalam kehidupan beragama</t>
  </si>
  <si>
    <t>Jumlah TOGA/TOMA/TODAT</t>
  </si>
  <si>
    <t>Program Pemberdayaan Masyarakat untuk Menjaga Ketertiban dan Keamanan</t>
  </si>
  <si>
    <t>Menurunnya konflik sosial</t>
  </si>
  <si>
    <t>Penurunan konflik sosial</t>
  </si>
  <si>
    <t>Forum Pengendalian Keamanan dan Kenyamanan Lingkungan</t>
  </si>
  <si>
    <t>Terfasilitasinya forum mitra pengengalian keamanan</t>
  </si>
  <si>
    <t>Jumlah forum mitra pengendalian keamanan</t>
  </si>
  <si>
    <t>C</t>
  </si>
  <si>
    <t>Program Peningkatan Pemberantasan Penyakit Masyarakat (PEKAT)</t>
  </si>
  <si>
    <t>Meningkatnya partisipasi masyarakat dalam pencegahan penyakit masyarakat dan tindak kriminal</t>
  </si>
  <si>
    <t>Terwujudnya desa bersinar (bersih narkoba)</t>
  </si>
  <si>
    <t>Penyuluhan Pencegahan Peredaran/Penggunaan Minuman Keras dan Narkoba</t>
  </si>
  <si>
    <t xml:space="preserve">Tercegahnya peredaran dan penyalahgunaan narkoba/ miras </t>
  </si>
  <si>
    <t>Jumlah desa bersinar (bersih narkoba)</t>
  </si>
  <si>
    <t>D</t>
  </si>
  <si>
    <t>Program Pendidikan Politik Masyarakat</t>
  </si>
  <si>
    <t xml:space="preserve">Meningkatnya wawasan politik masyarakat pada wilayah dengan tingkat partisipasi politik rendah </t>
  </si>
  <si>
    <t>Cakupan masyarakat yang mendapat pendidikan politik pada wilayah dengan tingkat partisipasi politik rendah</t>
  </si>
  <si>
    <t>Penyuluhan kepada masyarakat</t>
  </si>
  <si>
    <t>Terlaksananya penyuluhan kepada masyarakat</t>
  </si>
  <si>
    <t>Jumlah masyarakat yang mendapat pendidikan politik</t>
  </si>
  <si>
    <t>Monitoring Evaluasi dan Pelaporan</t>
  </si>
  <si>
    <t>Terlaksananya monitoring evaluasi dan pelaporan</t>
  </si>
  <si>
    <t>Jumlah dokumen monev</t>
  </si>
  <si>
    <t>Peningkatan peran partai politik (parpol) dan organisasi masyarakat (ormas)</t>
  </si>
  <si>
    <t>Terlaksananya peningkatan peran partai politik (parpol) dan organisasi masyarakat (ormas)</t>
  </si>
  <si>
    <t>Jumlah proposal permohonan bantuan hibah yang teverifikasi</t>
  </si>
  <si>
    <t>Terlaksananya peningkatan kesadaran masyarakat akan nilai-nilai luhur budaya bangsa</t>
  </si>
  <si>
    <t>Badan Pengelolaan Keuangan dan Aset Daerah</t>
  </si>
  <si>
    <t>Program Pembinaan Pengelolaan Keuangan Kabupaten/Kota</t>
  </si>
  <si>
    <t>Meningkatnya kualitas evaluasi rancangan perda dan perkada tentang APBD Kab/Kota</t>
  </si>
  <si>
    <t>Ketepatan waktu penetapan perda APBD Kab/Kota</t>
  </si>
  <si>
    <t>Evaluasi Rancangan Peraturan Daerah tentang APBD Kab/Kota</t>
  </si>
  <si>
    <t>Terlaksananya evaluasi rancangan peraturan daerah tentang APBD Kab/Kota</t>
  </si>
  <si>
    <t>Jumlah dokumen keputusan gubernur tentang evaluasi perda dan perkada tentang APBD dan perubahan APBD Kab./Kota</t>
  </si>
  <si>
    <t>Evaluasi pertanggungjawaban pelaksanaan APBD Kab/Kota</t>
  </si>
  <si>
    <t>Terlaksananya evaluasi pertanggungjawaban pelaksanaan APBD Kab/Kota</t>
  </si>
  <si>
    <t>Jumlah dokumen rancangan keputusan gubernur tentang evaluasi rancangan raperda dan raperkada pertanggungjawaban APBD Kab./Kota</t>
  </si>
  <si>
    <t>Asistensi Pengeioiaan Keuangan Daerah Kab/Kota</t>
  </si>
  <si>
    <t xml:space="preserve">Tersedianya laporan pertanggungjawaban penggunaan dana bantuan keuangan provinsi yang tersampaikan oleh Pemerintah Kab/Kota dan pemerintah desa </t>
  </si>
  <si>
    <t>Jumlah Kab/Kota yang terbina</t>
  </si>
  <si>
    <t>Penyelarasan Program Pemerintah Daerah Provinsi dan Kab/Kota</t>
  </si>
  <si>
    <t xml:space="preserve">Terlaksananya fasilitasi dan pembinaan hasil evaluasi APBD Kab/Kota </t>
  </si>
  <si>
    <t>Jumlah kegiatan sinkronisasi kebijakan pemerintah provinsi dan Kab/Kota yang terlaksana</t>
  </si>
  <si>
    <t>Penyusunan Laporan Kinerja Keuangan Kab/Kota</t>
  </si>
  <si>
    <t>Terlaksananya penyusunan laporan kinerja keuangan Kab/Kota</t>
  </si>
  <si>
    <t>Jumlah dokumen laporan kinerja keuangan Kab/Kota yang tersusun</t>
  </si>
  <si>
    <t>Rekonsiliasi Realisasi Anggaran Pendapatan dan Belanja Kab/Kota</t>
  </si>
  <si>
    <t>Jumlah periode rekonsiliasi APBD Kab/Kota yang terlaksana</t>
  </si>
  <si>
    <t>Program Peningkatan dan Pengembangan Pengelolaan Keuangan Daerah</t>
  </si>
  <si>
    <t xml:space="preserve">Meningkatnya tata kelola keuangan daerah </t>
  </si>
  <si>
    <t>Ketepatan waktu penetapan APBD Provinsi NTB ; opini laporan keuangan Provinsi NTB</t>
  </si>
  <si>
    <t>Penyusunan rancangan peraturan daerah dan peraturan KDH tentang pertanggungjawaban pelaksanaan APBD</t>
  </si>
  <si>
    <t>Terlaksananya penyusunan rancangan peraturan daerah dan peraturan KDH tentang pertanggungjawaban pelaksanaan APBD</t>
  </si>
  <si>
    <t>Jumlah dokumen rancangan perda dan pergub tentang pertanggung jawaban pelaksanaan APBD</t>
  </si>
  <si>
    <t>Sosialisasi paket regulasi tentang pengelolaan keuangan daerah</t>
  </si>
  <si>
    <t>Terlaksananya sosialisasi paket regulasi tentang pengelolaan keuangan daerah</t>
  </si>
  <si>
    <t>Jumlah sosialisasi regulasi yang terlaksana</t>
  </si>
  <si>
    <t>Pemindahtanganan dan Penghapusan Barang Milik Daerah</t>
  </si>
  <si>
    <t xml:space="preserve">Terlaksananya pengelolaan aset daerah </t>
  </si>
  <si>
    <t>Persentase tindak lanjut usulan penghapusan BMD</t>
  </si>
  <si>
    <t>Optimalisasi Pemanfaatan Barang Milik Daerah</t>
  </si>
  <si>
    <t>Terlaksananya optimalisasi pemanfaatan barang milik daerah</t>
  </si>
  <si>
    <t>Jumlah aset daerah yang termanfaatkan</t>
  </si>
  <si>
    <t>Penyusunan peraturan daerah dan peraturan Gubernur tentang APBD dan Perubahan APBD</t>
  </si>
  <si>
    <t>Terlaksananya penyusunan peraturan daerah dan peraturan gubernur tentang APBD dan perubahan APBD</t>
  </si>
  <si>
    <t>Jumlah dokumen rancangan perda dan pergub APBD dan perubahan APBD</t>
  </si>
  <si>
    <t>Peningkatan Pelayanan Kas Daerah / Kuasa BUD</t>
  </si>
  <si>
    <t>Terlaksananya peningkatan pelayanan kas daerah / kuasa BUD</t>
  </si>
  <si>
    <t>Persentase jumlah pengajuan SPM yang diterbitkan menjadi SP2D</t>
  </si>
  <si>
    <t>Evaluasi dan Monitoring Pelaksanaan Hibah dan Bantuan Sosial</t>
  </si>
  <si>
    <t>Terlaksananya evaluasi dan monitoring pelaksanaan hibah dan bantuan sosial</t>
  </si>
  <si>
    <t>Jumlah penerima hibah dan bansos yang didatangi</t>
  </si>
  <si>
    <t>Implementasi Aplikasi Sisitem Informasi Manajemen Pengelolaan Keuangan Daerah</t>
  </si>
  <si>
    <t>Terlaksananya implementasi aplikasi sisitem informasi manajemen pengelolaan keuangan daerah</t>
  </si>
  <si>
    <t>Jumlah implementasi aplikasi sistem informasi manajemen pengelolaan keuangan daerah yang terlaksana</t>
  </si>
  <si>
    <t>Sertifikasi tanah</t>
  </si>
  <si>
    <t>Jumlah tanah yang disertifikatkan</t>
  </si>
  <si>
    <t>Asistensi dan Pembahasan RKA/RKAP/DPA/DPPA</t>
  </si>
  <si>
    <t xml:space="preserve">Tersusunnya APBD tepat waktu </t>
  </si>
  <si>
    <t>Jumlah SKPD yang terfasilitasi</t>
  </si>
  <si>
    <t>Evaluasi dan Pengendalian Bantuan Keuangan Provinsi</t>
  </si>
  <si>
    <t>Persentase lapoan pertanggungjawaban penggunaan dana bantuan keuangan provinsi yang tersampaikan</t>
  </si>
  <si>
    <t>Pelatihan Pengelola Keuangan Daerah</t>
  </si>
  <si>
    <t>Terlaksananya pelatihan pengelola keuangan daerah</t>
  </si>
  <si>
    <t>Jumlah kursus/ bintek/ pelatihan yang terlaksana</t>
  </si>
  <si>
    <t>Penyusunan Regulasi Pengelolaan Keuangan Daerah</t>
  </si>
  <si>
    <t>Terlaksananya penyusunan regulasi pengelolaan keuangan daerah</t>
  </si>
  <si>
    <t>Jumlah regulasi daerah yang tersusun</t>
  </si>
  <si>
    <t>Penyusunan dokumen informasi keuangan daerah</t>
  </si>
  <si>
    <t>Terlaksananya penyusunan dokumen informasi keuangan daerah</t>
  </si>
  <si>
    <t>Jumlah dokumen laporan LAK, pajak, dan SPJ bendahara penerimaan yang tersusun</t>
  </si>
  <si>
    <t>Penataan dan pengembangan Informasi Arsip Keuangan</t>
  </si>
  <si>
    <t>Terlaksananya penataan dan pengembangan informasi arsip keuangan</t>
  </si>
  <si>
    <t>Jumlah arsip yang ditertibkan</t>
  </si>
  <si>
    <t>Peningkatan Kapasitas Pengeioiaan Keuangan Daerah</t>
  </si>
  <si>
    <t>Terlaksananya peningkatan kapasitas pengeioiaan keuangan daerah</t>
  </si>
  <si>
    <t>Jumlah fasilitor dalam pengelolaan keuangan daerah</t>
  </si>
  <si>
    <t>Pengeioiaan Administrasi Keuangan PPKD</t>
  </si>
  <si>
    <t>Terlaksananya pengeioiaan administrasi keuangan PPKD</t>
  </si>
  <si>
    <t>Jumlah pengelola keuangan daerah yang terfasilisasi</t>
  </si>
  <si>
    <t>Publikasi Informasi Keuangan Daerah</t>
  </si>
  <si>
    <t>Terlaksananya publikasi informasi keuangan daerah</t>
  </si>
  <si>
    <t>Jumlah publikasi keuangan daerah yang terlaksana</t>
  </si>
  <si>
    <t>Penyusunan Laporan Keuangan Pemerintah Daerah</t>
  </si>
  <si>
    <t>Terlaksananya penyusunan laporan keuangan pemerintah daerah</t>
  </si>
  <si>
    <t>Jumlah dokumen laporan keuangan pemerintah daerah yang disusun tepat waktu</t>
  </si>
  <si>
    <t>Pengamanan dan Penertiban Aset</t>
  </si>
  <si>
    <t>Jumlah penanganan sengketa aset</t>
  </si>
  <si>
    <t>Optimalisasi Pengelolaan Piutang Daerah</t>
  </si>
  <si>
    <t>Terlaksananya optimalisasi pengelolaan piutang daerah</t>
  </si>
  <si>
    <t>Persentase piutang daerah yang tertagih</t>
  </si>
  <si>
    <t>Optimalisasi Pengelolaan Dana Transfer</t>
  </si>
  <si>
    <t>Terlaksananya optimalisasi pengelolaan dana transfer</t>
  </si>
  <si>
    <t>Jumlah dokumen pengelolaan dana transfer yang tersusun</t>
  </si>
  <si>
    <t>Verifikasi dan Evaluasi Pertanggungjawaban Penerimaan Daerah</t>
  </si>
  <si>
    <t>Terlaksananya verifikasi dan evaluasi pertanggungjawaban penerimaan daerah</t>
  </si>
  <si>
    <t>Jumlah penerimaan daerah yang dievaluasi dan verifikasi berdasarkan perangkat daerah</t>
  </si>
  <si>
    <t>Penyusunan Pedoman RKA/RKAP SKPD</t>
  </si>
  <si>
    <t>Terlaksananya penyusunan pedoman RKA/RKAP SKPD</t>
  </si>
  <si>
    <t>Jumlah dokumen pedoman RKA/RKAP SKPD yang tersusun</t>
  </si>
  <si>
    <t>Penyusunan RKBMD</t>
  </si>
  <si>
    <t>Jumlah dokumen RKBMD yang tersusun</t>
  </si>
  <si>
    <t>Rekonsiliasi Realisasi Anggaran Pendapatan dan Belanja Pemerintah Provinsi NTB</t>
  </si>
  <si>
    <t>Terlaksananya rekonsiliasi realisasi APBD Provinsi NTB</t>
  </si>
  <si>
    <t>Jumlah SKPD yang terekonsiliasi</t>
  </si>
  <si>
    <t>Pemeliharaan dan Pengamanan Kawasan Islamic Centre</t>
  </si>
  <si>
    <t>Jumlah jasa kebersihan, tekhnisi dan keamanan serta sarana/prasarana Islamic Center yang tersedia</t>
  </si>
  <si>
    <t>Badan Pengelolaan Pendapatan Daerah</t>
  </si>
  <si>
    <t>Program Peningkatan dan Pengembangan Pengelolaan Pendapatan Daerah</t>
  </si>
  <si>
    <t>Meningkatnya penerimaan pendapatan asli daerah</t>
  </si>
  <si>
    <t>Persentase PAD terhadap pendapatan daerah (diluar DAK)</t>
  </si>
  <si>
    <t>Intensifikasi Penerimaan Pajak Daerah</t>
  </si>
  <si>
    <t>Intensifikasi penerimaan pajak daerah</t>
  </si>
  <si>
    <t>Jumlah laporan realisasi penerimaan pajak daerah</t>
  </si>
  <si>
    <t>Orientasi dan Peningkatan Teknis Ke Samsatan</t>
  </si>
  <si>
    <t>Terfasilitasinya peningkatan teknis ke samsatan</t>
  </si>
  <si>
    <t>Jumlah sentra layanan yang ditingkatkan kapasitasnya</t>
  </si>
  <si>
    <t>Peningkatan Kualitas Pelayanan SAMSAT Provinsi</t>
  </si>
  <si>
    <t>Terfasilitasinya kenyamanan wajib pajak dalam membayar PKB dan BBNKB</t>
  </si>
  <si>
    <t>Jumlah laporan fasilitasi peningkatan kualitas sentra layanan kesamsatan</t>
  </si>
  <si>
    <t>Intensifikasi Penerimaan Pajak Bahan Bakar Kendaraan Bermotor</t>
  </si>
  <si>
    <t>Intensifikasi penerimaan pajak bahan bakar kendaraan bermotor</t>
  </si>
  <si>
    <t>Jumlah dokumen data PBBKB</t>
  </si>
  <si>
    <t>Ekstensifikasi Penerimaan Pajak Air Permukaan</t>
  </si>
  <si>
    <t>Ekstensifikasi penerimaan pajak air permukaan</t>
  </si>
  <si>
    <t>Jumlah dokumen data potensi penerimaan PAP</t>
  </si>
  <si>
    <t>Intensifikasi Penerimaan Pajak Rokok</t>
  </si>
  <si>
    <t>Intensifikasi penerimaan pajak rokok</t>
  </si>
  <si>
    <t>Jumlah dokumen data pajak rokok</t>
  </si>
  <si>
    <t>Konsultasi dan Monitoring Penerimaan Dana Perimbangan</t>
  </si>
  <si>
    <t>Terfasilitasinya kebutuhan konsultasi koordinasi dan monitoring dana perimbangan</t>
  </si>
  <si>
    <t>Jumlah laporan sinkronisasi data pendapatan daerah dengan pihak terkait</t>
  </si>
  <si>
    <t>Data Penerimaan Retribusi dan PLL</t>
  </si>
  <si>
    <t>Tersedianya data penerimaan retribusi dan PLL</t>
  </si>
  <si>
    <t>Jumlah laporan sinkronisasi data, penerimaan retribusi dan PLL dengan pihak terkait</t>
  </si>
  <si>
    <t>Verifikasi Administrasi Pemungutan Retribusi dan PLL</t>
  </si>
  <si>
    <t>Terfasilitasinya penyusunan data hasil verifikasi administrasi pemungutan retribusi dan PLL</t>
  </si>
  <si>
    <t>Jumlah Laporan Data Hasil Verifikasi Administrasi Pemungutan Retribusi dan PLL</t>
  </si>
  <si>
    <t>Intensifikasi Obyek Retribusi dan Pendapatan Lainnya</t>
  </si>
  <si>
    <t>Intensifikasi obyek retribusi dan pendapatan lainnya</t>
  </si>
  <si>
    <t>Jumlah Laporan Evaluasi Obyek Retribusi dan PLL dan Pelaksanaan Bintek</t>
  </si>
  <si>
    <t>Pengawasan Tunggakan Penerimaan Retribusi dan PLL</t>
  </si>
  <si>
    <t>Terfasilitasinya penyusunan dokumen pengawasan tunggakan penerimaan retribusi dan PLL</t>
  </si>
  <si>
    <t>Jumlah Laporan Hasil Pengawasan Tunggakan Retribusi dan Pendapatan Lainnya</t>
  </si>
  <si>
    <t>Penyusunan Rancangan Regulasi Tentang Pajak Daerah dan Retribusi Daerah</t>
  </si>
  <si>
    <t>Terfasilitasinya penyusunan rancangan perda pajak dan retribusi daerah</t>
  </si>
  <si>
    <t>Jumlah Rancangan Regulasi Tentang Pajak Daerah dan Retribusi Daerah yang Difasiltasi Penyusunannya</t>
  </si>
  <si>
    <t>Operasi Penertiban Kendaraan Bermotor</t>
  </si>
  <si>
    <t>Terfasilitasinya pelaksanaan operasi penertiban kendaraan bermotor</t>
  </si>
  <si>
    <t>Jumlah Frekuensi Pelaksanaan Operasi Penertiban Kendaraan Bermotor</t>
  </si>
  <si>
    <t>Peningkatan Kesadaran Wajib Pajak Daerah dan Retribusi Daerah</t>
  </si>
  <si>
    <t>Terfasilitasinya peningkatan sadar pajak dan retibusi daerah</t>
  </si>
  <si>
    <t>Jumlah Event Penyelenggaraan Peningkatan Kesadaran Wajib Pajak Daerah dan Retribusi Daerah</t>
  </si>
  <si>
    <t>Penyelesaian dan Tindak Lanjut Sengketa Pajak Daerah dan Retribusi Daerah</t>
  </si>
  <si>
    <t>Terfasilitasinya penyelesaian sengketa pajak daerah dan retribusi daerah</t>
  </si>
  <si>
    <t>Terfasiltasinya Penyelesaian Sengketa Pajak dan Retribusi Derah</t>
  </si>
  <si>
    <t>Pendataan, Penyampaian Surat Teguran dan Penagihan Pajak</t>
  </si>
  <si>
    <t>Terfasilitasinya penyampaian surat teguran wajib pajak selaku pemilik objek pajak sebagai pengingat dalam memenuhi kewajiban PKBnya</t>
  </si>
  <si>
    <t>Jumlah Dokumen Validasi Data Potensi WP Aktif dan Inaktif</t>
  </si>
  <si>
    <t>Pengawasan dan Pembinaan Internal Secara Berkala</t>
  </si>
  <si>
    <t>Terlaksananya pengawasan internal secara berkala</t>
  </si>
  <si>
    <t>Jumlah Laporan Hasil Pengawasan dan Pengendalian Aspek Kelembagaan</t>
  </si>
  <si>
    <t>Pengawasan dan Pengendalian Pelaksanaan Operasi Penertiban Kendaraan Bermotor</t>
  </si>
  <si>
    <t>Terfasilitasinya penyusunan laporan monitoring dan evaluasi pelaksanaan operasi gabungan</t>
  </si>
  <si>
    <t>Jumlah Laporan Hasil Monev Pelaksanaan Operasi Penertiban Kendaraan Bermotor</t>
  </si>
  <si>
    <t>Akurasi dan Sinkronisasi Data Pendapatan Daerah</t>
  </si>
  <si>
    <t>Terfasilitasinya penyusunan bahan laporan rapat koordinasi Bappenda NTB dengan dinas instansi terkait</t>
  </si>
  <si>
    <t>Jumlah Laporan Sinkrnisasi Data Pendapatan Daerah Dengan Pihak Terkait</t>
  </si>
  <si>
    <t>Pengembangan Sistem Informasi Manajemen Pengelolaan Pendapatan Daerah</t>
  </si>
  <si>
    <t>Terfasilitasinya pengembangan perangkat keras sistem jaringan komunikasi dan informasi pendapatan daerah</t>
  </si>
  <si>
    <t>Jumlah Penyusunan Dokumen Perencanaan dan Evaluasi Pengembangan Sistem Informasi Pendapatan Daerah yang Tersusun</t>
  </si>
  <si>
    <t>Pengembangan Jaringan Komunikasi dan Informasi Pendapatan Daerah</t>
  </si>
  <si>
    <t>Jumlah Paket Perangkat Keras Sistem Jaringan Komunikasi dan Informasi Pendapatan Daerah yang Dikembangkan</t>
  </si>
  <si>
    <t>Pengembangan Sumber Daya Teknologi Informasi Pendapatan Daerah</t>
  </si>
  <si>
    <t>Terfasilitasinya peningkatan kapabilitas sumber daya pengelola sistem informasi pendapatan</t>
  </si>
  <si>
    <t>Jumlah Paket Peningkatan Kapabilitas Sumber Daya Pengelola Sistem Informasi Pendapatan</t>
  </si>
  <si>
    <t>Badan Pengembangan Sumber Daya Manusia Daerah</t>
  </si>
  <si>
    <t>Program Peningkatan Mutu Sumber Daya Aparatur</t>
  </si>
  <si>
    <t xml:space="preserve">Meningkatnya Cakupan Pelatihan dan Pengembangan Kompetensi ASN </t>
  </si>
  <si>
    <t>Persentase ASN Yang Bersertifikat</t>
  </si>
  <si>
    <t>Pendidikan dan pelatihan dasar bagi calon ASN Daerah</t>
  </si>
  <si>
    <t>Terlatihnya CPNS yang mengikuti Diklat Dasar/Latsar</t>
  </si>
  <si>
    <t>Jumlah CPNS yang mengikuti Diklat Dasar/Latsar</t>
  </si>
  <si>
    <t>Pendidikan dan pelatihan struktural bagi ASN Daerah</t>
  </si>
  <si>
    <t>Terlatihnya ASN yang kompeten dalam jabatan struktural</t>
  </si>
  <si>
    <t>Jumlah pesertai Diklat Struktural</t>
  </si>
  <si>
    <t>Pendidikan dan pelatihan Kepemimpinan Tinggi Daerah</t>
  </si>
  <si>
    <t>Pendidikan dan Pelatihan Kepemimpinan Tinggi Daerah</t>
  </si>
  <si>
    <t>Jumlah peserta Diklat  PIM II</t>
  </si>
  <si>
    <t>Pendidikan dan pelatihan pengembangan kompetensi jabatan fungsional bagi ASN Daerah</t>
  </si>
  <si>
    <t>Terwujudnya ASN yang kompeten dalam jabatan Fungsional</t>
  </si>
  <si>
    <t>Jumlah Peserta Diklat Pengembangan Kompetensi Jafung</t>
  </si>
  <si>
    <t>Pendidikan dan pelatihan teknis Umum bagi ASN daerah</t>
  </si>
  <si>
    <t>Terwujudnya ASN yang kompeten dalam Bidang Teknis Kompetensi Umum</t>
  </si>
  <si>
    <t>Jumlah Peserta Diklat Teknis Umum</t>
  </si>
  <si>
    <t>Pendidikan dan pelatihan teknis Inti Jabatan bagi ASN Daerah</t>
  </si>
  <si>
    <t>Terwujudnya ASN yang kompeten dalam bidang teknis Kompetensi Inti Jabatan Administrasi</t>
  </si>
  <si>
    <t>Jumlah Peserta Diklat Teknis Inti Jabatan</t>
  </si>
  <si>
    <t>Pendidikan dan pelatihan teknis Perangkat Daerah Penunjang</t>
  </si>
  <si>
    <t xml:space="preserve"> Terwujudnya ASN yang kompeten dalam bidang kompetensi inti jabatan administrasi perangkat daerah penunjang</t>
  </si>
  <si>
    <t>Jumlah Peserta Diklat Teknis  Perangkat Daerah Penunjang</t>
  </si>
  <si>
    <t>Sertifikasi Kompetensi bagi ASN Daerah</t>
  </si>
  <si>
    <t>Jumlah ASN yang disertifikasi</t>
  </si>
  <si>
    <t>Pengelolaan Kelembagaan dan Pengembangan Kompetensi</t>
  </si>
  <si>
    <t>Jumlah Tenaga  Pengembang Kompetensi yg ditingkatkan kapasitasnya</t>
  </si>
  <si>
    <t>Pengelolaan Sumber Belajar dan Kerjasama</t>
  </si>
  <si>
    <t>Jumlah Modul/Sumber Belajar</t>
  </si>
  <si>
    <t>Peningkatan Keterampilan dan Profesionalisme</t>
  </si>
  <si>
    <t>terlaksananya Peningkatan Keterampilan dan Profesionalisme</t>
  </si>
  <si>
    <t>Jumlah ASN yg mengikuti karya ilmiah, Orasi  Ilmiah, seminar, temu ilmiah ,Pengukuhan, PGD,WorkShop. Rakor</t>
  </si>
  <si>
    <t>Badan Perencanaan, Pembangunan, Penelitian dan Pengembangan Daerah</t>
  </si>
  <si>
    <t>Program Pengembangan Data/Informasi</t>
  </si>
  <si>
    <t>Meningkatnya ketersediaan data/informasi pembangunan</t>
  </si>
  <si>
    <t>Cakupan data/informasi pembangunan tersedia</t>
  </si>
  <si>
    <t>Pengumpulan, updating, dan analisis data informasi capaian target kinerja program dan kegiatan</t>
  </si>
  <si>
    <t>Terlaksananya Pengumpulan, updating, dan analisis data informasi capaian target kinerja program dan kegiatan</t>
  </si>
  <si>
    <t>Jumlah data sektoral yang tersedia</t>
  </si>
  <si>
    <t>Penyusunan Data Spasial</t>
  </si>
  <si>
    <t>Jumlah dan jenis peta spasial</t>
  </si>
  <si>
    <t>Program Perencanaan Pembangunan Daerah</t>
  </si>
  <si>
    <t>Meningkatnya konsistensi dan keselarasan Program pada RKPD dengan RPJMD</t>
  </si>
  <si>
    <t>Persentase keselarasan Program pada RPJMD dengan RKPD</t>
  </si>
  <si>
    <t>Pengembangan partisipasi masyarakat dalam perumusan program dan kebijakan layanan publik</t>
  </si>
  <si>
    <t>Terlaksananya Pengembangan partisipasi masyarakat dalam perumusan program dan kebijakan layanan publik</t>
  </si>
  <si>
    <t>Jumlah forum perencanaan partisipatif yang diselenggarakan</t>
  </si>
  <si>
    <t>Penyusunan rancangan RKPD</t>
  </si>
  <si>
    <t>Tersusunnya rancangan RKPD</t>
  </si>
  <si>
    <t>RKPD</t>
  </si>
  <si>
    <t>Penyelenggaraan musrenbang RKPD</t>
  </si>
  <si>
    <t>Tersusunnya RKPD</t>
  </si>
  <si>
    <t>jumlah partisipan dalam musrenbang</t>
  </si>
  <si>
    <t>Penyusunan Laporan Kinerja Pemerintah Daerah</t>
  </si>
  <si>
    <t>Tersusunnya Laporan Kinerja Pemerintah Daerah</t>
  </si>
  <si>
    <t>Jumlah dokumen LAKIP dan Laporan Tahunan</t>
  </si>
  <si>
    <t>Penyusunan laporan Keterangan Pertanggung Jawaban (LKPJ)</t>
  </si>
  <si>
    <t>Terlaksananya Evaluasi Dokumen Perencanaan</t>
  </si>
  <si>
    <t>Dokumen LKPJ Gubernur</t>
  </si>
  <si>
    <t>Monitoring, evaluasi dan pelaporan</t>
  </si>
  <si>
    <t>Terlaksananya Monitoring, evaluasi dan pelaporan</t>
  </si>
  <si>
    <t>Jumlah dokumen hasil monev</t>
  </si>
  <si>
    <t>Penyusunan rancangan KUA dan PPAS</t>
  </si>
  <si>
    <t>Tersusunnya KUA dan PPAS</t>
  </si>
  <si>
    <t>Dokumen KUA PPAS</t>
  </si>
  <si>
    <t>Penyusunan Dokumen Perencanaan</t>
  </si>
  <si>
    <t>Tersusunnya Dokumen Perencanaan</t>
  </si>
  <si>
    <t>Jumlah dokumen perencanaan OPD Bappeda (Renstra, Renja, RKA)</t>
  </si>
  <si>
    <t>Evaluasi Dokumen Perencanaan</t>
  </si>
  <si>
    <t>Jumlah dokumen perencanaan yang dievalusi</t>
  </si>
  <si>
    <t>Pengembangan Sistem Informasi Perencanaan Pembangunan Daerah</t>
  </si>
  <si>
    <t>Terlaksananya Pengembangan Sistem Informasi Perencanaan Pembangunan Daerah</t>
  </si>
  <si>
    <t>Jumlah sistem informasi perencanaan pembangunan daerah yang dikembangkan</t>
  </si>
  <si>
    <t>Penyelarasan Dokumen RPJMD Provinsi NTB</t>
  </si>
  <si>
    <t>Tersusunnya RPJMD</t>
  </si>
  <si>
    <t>RPJMD kab/kota yang diselaraskan</t>
  </si>
  <si>
    <t>Penyusunan Perencanaan Program Penanggulangan Kemiskinan</t>
  </si>
  <si>
    <t>Tersusunnya Perencanaan Program Penanggulangan Kemiskinan</t>
  </si>
  <si>
    <t>Jumlah dokumen perencanaan program penanggulangan kemiskinan</t>
  </si>
  <si>
    <t>Penyelarasan strategi pencapaian target dan indikator SDGs</t>
  </si>
  <si>
    <t>Tersusunnya Laporan Tahunan SDGs</t>
  </si>
  <si>
    <t>Jumlah dokumen strategi pencapaian target SDGs</t>
  </si>
  <si>
    <t>Penguatan Kompetensi Aparatur Perencana</t>
  </si>
  <si>
    <t>Terlaksananya Penguatan Kompetensi Aparatur Perencana</t>
  </si>
  <si>
    <t>Jumlah orang (aparatur) perencana yang mengikuti diklat</t>
  </si>
  <si>
    <t>Program Perencanaan Pembangunan Ekonomi</t>
  </si>
  <si>
    <t>Meningkatnya keselarasan Program pada RKPD dengan Renja OPD bidang ekonomi</t>
  </si>
  <si>
    <t>Persentase keselarasan Program pada RKPD dengan Renja OPD bidang ekonomi</t>
  </si>
  <si>
    <t>Penyusunan Masterplan Perencanaan Pembangunan Ekonomi</t>
  </si>
  <si>
    <t>Penyusunan Indikator Ekonomi Daerah</t>
  </si>
  <si>
    <t>Penyusunan Tabel Input Output Daerah</t>
  </si>
  <si>
    <t>Sosialisasi Ketentuan di Bidang Cukai dan DBHCHT</t>
  </si>
  <si>
    <t>Terlaksananya Sosialisasi Ketentuan di Bidang Cukai dan DBHCHT</t>
  </si>
  <si>
    <t>Jumlah dokumen sosialisasi ketentuan di bidang cukai</t>
  </si>
  <si>
    <t>Penyusunan perencanaan pembangunan bidang investasi dan keuangan</t>
  </si>
  <si>
    <t>Tersusunnya perencanaan pembangunan bidang investasi dan keuangan</t>
  </si>
  <si>
    <t>Jumlah dokumen Renja OPD bidang investasi dan keuangan</t>
  </si>
  <si>
    <t>Penyusunan perencanaan pembangunan bidang perindustrian, perdagangan dan pariwisata</t>
  </si>
  <si>
    <t>Tersusunnya perencanaan pembangunan bidang perindustrian, perdagangan dan pariwisata</t>
  </si>
  <si>
    <t>Jumlah dokumen Renja OPD bidang perindustrian, perdagangan dan pariwisata</t>
  </si>
  <si>
    <t>Penyusunan perencanaan bidang pangan dan pertanian</t>
  </si>
  <si>
    <t>Tersusunnya perencanaan bidang pangan dan pertanian</t>
  </si>
  <si>
    <t>Jumlah dokumen Renja OPD bidang pangan dan pertanian</t>
  </si>
  <si>
    <t>Program Perencanaan Sosial dan Budaya</t>
  </si>
  <si>
    <t>Meningkatnya keselarasan perencanaan Program pembangunan bidang sosial budaya</t>
  </si>
  <si>
    <t>Persentase keselarasan Program pada RKPD dengan Renja OPD bidang sosial budaya</t>
  </si>
  <si>
    <t>Perencanaan Pembangunan Bidang Pemerintahan</t>
  </si>
  <si>
    <t>Terlaksananya Perencanaan Pembangunan Bidang Pemerintahan</t>
  </si>
  <si>
    <t>Jumlah dokumen Renja OPD bidang pemerintahan</t>
  </si>
  <si>
    <t>Perencanaan Pembangunan Sosial Sub Bidang Sosial, Ketenagakerjaan dan Kependudukan</t>
  </si>
  <si>
    <t>Terlaksananya Perencanaan Pembangunan Sosial Sub Bidang Sosial, Ketenagakerjaan dan Kependudukan</t>
  </si>
  <si>
    <t>Jumlah dokumen Renja OPD bidang sosial, ketenagakerjaan dan kependudukan</t>
  </si>
  <si>
    <t>Perencanaan Pembangunan Sosial Bidang Pendidikan dan Kesehatan</t>
  </si>
  <si>
    <t>Terlaksananya Perencanaan Pembangunan Sosial Bidang Pendidikan dan Kesehatan</t>
  </si>
  <si>
    <t>Jumlah dokumen Renja OPD bidang pendidikan dan kesehatan</t>
  </si>
  <si>
    <t>E</t>
  </si>
  <si>
    <t>Program Perencanaan Prasarana Wilayah dan Sumber Daya Alam</t>
  </si>
  <si>
    <t>Meningkatnya keselarasan Program pada RKPD dengan Renja OPD bidang prasarana wilayah dan sumber daya alam.</t>
  </si>
  <si>
    <t>Persentase keselarasan Program pada RKPD dengan Renja OPD bidang prasarana wilayah dan sumber daya alam</t>
  </si>
  <si>
    <t>Perencanaan Pembangunan Bidang Prasarana Wilayah</t>
  </si>
  <si>
    <t>Terlaksananya Optimalisasi Perencanaan Pengembangan dan Pemanfaatan Sumberdaya Alam.</t>
  </si>
  <si>
    <t>Jumlah dokumen Renja OPD bidang prasarana wilayah</t>
  </si>
  <si>
    <t>Sinkronisasi dan Pengendalian Pengelolaan Irigasi Partisipatif</t>
  </si>
  <si>
    <t>Terlaksananya Sinkronisasi dan Pengendalian Pengelolaan Irigasi Partisipatif.</t>
  </si>
  <si>
    <t>Jumlah dokumen Profil Sosial Ekonomi Teknis dan Kelembagaan</t>
  </si>
  <si>
    <t>Optimalisasi Perencanaan Pengembangan dan Pemanfaatan Sumberdaya Alam</t>
  </si>
  <si>
    <t>Jumlah dokumen Renja OPD bidang pengembangan dan pemanfaatan SDA</t>
  </si>
  <si>
    <t>Perencanaan Pengembangan Geopark</t>
  </si>
  <si>
    <t>Terlaksananya Perencanaan Pengembangan Geopark</t>
  </si>
  <si>
    <t>Dokumen perencanaan Geopark</t>
  </si>
  <si>
    <t>Perencanaan Pengelolaan Kemaritiman</t>
  </si>
  <si>
    <t>Terlaksananya Perencanaan Pengelolaan Kemaritiman</t>
  </si>
  <si>
    <t>Jumlah dokumen Renja OPD bidang kemaritiman</t>
  </si>
  <si>
    <t>F</t>
  </si>
  <si>
    <t>Program Perencanaan Wilayah</t>
  </si>
  <si>
    <t>Meningkatnya Keselarasan Program Perencanaan Wilayah dan Pembangunan</t>
  </si>
  <si>
    <t>Persentase Keselarasan Program Perencanaan Wilayah dan Pembangunan</t>
  </si>
  <si>
    <t>Penyusunan Rencana Wilayah</t>
  </si>
  <si>
    <t>Sinkronisasi Kebijakan Penatan Ruang dan Pembangunan Wilayah</t>
  </si>
  <si>
    <t>Pemantapan Penyelenggaraan Penataan Ruang</t>
  </si>
  <si>
    <t>G</t>
  </si>
  <si>
    <t>Program Penelitian dan Pengembangan</t>
  </si>
  <si>
    <t>Meningkatnya pemanfaatan hasil kelitbangan</t>
  </si>
  <si>
    <t>Persentase pemanfaatan hasil kelitbangan</t>
  </si>
  <si>
    <t>Penelitian dan pengembangan ekonomi dan wilayah</t>
  </si>
  <si>
    <t>Terlaksananya Penelitian dan pengembangan ekonomi dan wilayah</t>
  </si>
  <si>
    <t>Hasil penelitian dan pengembangan ekonomi dan wilayah</t>
  </si>
  <si>
    <t>Penelitian dan pengembangan sosial budaya</t>
  </si>
  <si>
    <t>Terlaksananya Penelitian dan pengembangan sosial budaya</t>
  </si>
  <si>
    <t>Jumlah hasil penelitian dan pengembangan sosial budaya</t>
  </si>
  <si>
    <t>Penelitian dan pengembangan informasi geospasial</t>
  </si>
  <si>
    <t>Terlaksananya Penelitian dan Pengembangan Informasi Geospasial</t>
  </si>
  <si>
    <t>Jumlah hasil penelitian geospasial</t>
  </si>
  <si>
    <t>Peningkatan peran serta dewan riset daerah dalam perencanaan pembangunan</t>
  </si>
  <si>
    <t>Terlaksananya Peningkatan peran serta dewan riset daerah dlm perencanaan pembangunan</t>
  </si>
  <si>
    <t>Jumlah rekomendasi kebijakan pembangunan daerah</t>
  </si>
  <si>
    <t>Publikasi Penelitian Unggulan</t>
  </si>
  <si>
    <t>Terlaksananya Publikasi Penelitian Unggulan</t>
  </si>
  <si>
    <t>Jumlah hasil penelitian yang terpublikasi</t>
  </si>
  <si>
    <t>Badan Penghubung Daerah</t>
  </si>
  <si>
    <t>Program Pelaksanaan Promosi Pariwisata Nusantara</t>
  </si>
  <si>
    <t>Meningkatnya angka kunjungan pariwisata ke NTB</t>
  </si>
  <si>
    <t>Jumlah  kunjungan wisatawan pada Anjungan Daerah NTB di Jakarta</t>
  </si>
  <si>
    <t>Pelaksanaan Promosi dan Informasi Potensi Daerah</t>
  </si>
  <si>
    <t>Terlaksananya promosi dan informasi potensi daerah</t>
  </si>
  <si>
    <t>Terselenggaranya kegiatan penyebaran informasi dan promosi potensi daerah Nusa Tenggara Barat di wilayah Jakarta dan sekitarnya.</t>
  </si>
  <si>
    <t>Evaluasi Efektivitas Pelaksanaan Promosi dan Informasi Pariwisata Nusantara</t>
  </si>
  <si>
    <t>Terlaksananya Evaluasi Efektivitas Pelaksanaan Promosi dan Informasi Pariwisata Nusantara</t>
  </si>
  <si>
    <t>Terlaksananya evaluasi efektivitas promosi dan informasi pariwisata nusantara</t>
  </si>
  <si>
    <t>Program Peningkatan Pelayanan Kedinasan Kepala Daerah/Wakil Kepala Daerah</t>
  </si>
  <si>
    <t>Meningkatnya Pelayanan Kegiatan Kedinasan Pimpinan Daerah</t>
  </si>
  <si>
    <t>Dialog/audiensi dengan tokoh-tokoh masyarakat, pimpinan/anggota organisasi sosial dan kemasyarakatan</t>
  </si>
  <si>
    <t>Terselenggaranya dialog dengan tokoh masyarakat, tokoh agama, mahasiswa &amp; pemuda NTB yang ada di Jakarta dan sekitarnya.</t>
  </si>
  <si>
    <t>Dinas Energi dan Sumber Daya Mineral</t>
  </si>
  <si>
    <t>Program Pembinaan dan Pengawasan Bidang Pertambangan</t>
  </si>
  <si>
    <t>Meningkatnya Usaha Pertambangan yang Sesuai dengan Kaidah Pertambangan yang Baik dan Benar</t>
  </si>
  <si>
    <t>Jumlah Pemegang IUP yang melaksanakan Good Mining Practices</t>
  </si>
  <si>
    <t>Pendataan Hasil Produksi dibidang Pertambangan</t>
  </si>
  <si>
    <t>Terlaksananya Pendataan hasil produksi dibidang pertambangan</t>
  </si>
  <si>
    <t>Dokumen hasil produksi bidang pertambangan</t>
  </si>
  <si>
    <t>Pengawasan usaha pertambangan</t>
  </si>
  <si>
    <t>Terlaksananya Pengawasan usaha pertambangan</t>
  </si>
  <si>
    <t>Jumlah IUP yang diawasi</t>
  </si>
  <si>
    <t xml:space="preserve"> Monitoring dan Pengendalian Kegiatan Pertambangan Mineral Logam</t>
  </si>
  <si>
    <t>Terlaksananya Monitoring dan pengendalian kegiatan pertambangan mineral logam</t>
  </si>
  <si>
    <t>Pengendalian kegiatan pertambangan mineral logam</t>
  </si>
  <si>
    <t>Monitoring dan Pengendalian Kegiatan Pertambangan Mineral Bukan Logam dan Batuan</t>
  </si>
  <si>
    <t>Terlaksananya Monitoring dan Pengendalian Kegiatan Pertambangan Mineral Bukan Logam dan Batuan</t>
  </si>
  <si>
    <t>Pengendalian kegiatan pertambangan mineral bukan logam dan batuan</t>
  </si>
  <si>
    <t>Program Pembinaan dan Pengembangan Bidang Ketenagalistrikan</t>
  </si>
  <si>
    <t>Meningkatnya Rumah Tangga yang Mendapatkan Akses Listrik</t>
  </si>
  <si>
    <t>Rasio Elektrifikasi</t>
  </si>
  <si>
    <t>Pengendalian dan Evaluasi Bidang Ketenagalistrikan</t>
  </si>
  <si>
    <t>Terlaksananya Pengendalian dan Evaluasi Bidang Ketenagalistrikan</t>
  </si>
  <si>
    <t>Dokumen hasil pengendalian dan evaluasi bidang ketenagalistrikan</t>
  </si>
  <si>
    <t>Pengembangan Pemanfaatan Bidang Ketenagalistrikan</t>
  </si>
  <si>
    <t>Terlaksananya Pengembangan Pemanfaatan Bidang Ketenagalistrikan</t>
  </si>
  <si>
    <t>Tersedianya sarana dan prasarana ketenagalistrikan</t>
  </si>
  <si>
    <t>Pembinaan, Pengawasan dan Evaluasi Pengelolaan Bidang Ketenagalistrikan</t>
  </si>
  <si>
    <t>Pembinaan,Pengawasan dan Evaluasi Pengelolaan Bidang Ketenagalistrikan</t>
  </si>
  <si>
    <t>Dokumen hasil pembinaan dan pengawasan bidang ketenagalistrikan</t>
  </si>
  <si>
    <t>Program Pengembangan dan Pengelolaan Sumber Air Tanah</t>
  </si>
  <si>
    <t>Meningkatnya akses masyarakat terhadap air tanah</t>
  </si>
  <si>
    <t>Cakupan masyarakat yang terlayani air bersih</t>
  </si>
  <si>
    <t>Perencanaan teknis sarana dan prasarana pemanfaatan air tanah</t>
  </si>
  <si>
    <t>Terlaksananya perencanaan teknis sarana dan prasarana pemanfaatan air tanah</t>
  </si>
  <si>
    <t>Tersedianya dokumen perencanaan teknis</t>
  </si>
  <si>
    <t>Pengembangan sarana dan prasarana pemanfaatan air tanah</t>
  </si>
  <si>
    <t>Terlaksananya Pengembangan sarana dan prasarana pemanfaatan air tanah</t>
  </si>
  <si>
    <t>Jumlah sumur bor</t>
  </si>
  <si>
    <t>Pembinaan dan pengawasan pengelolaan pemanfaatan air tanah</t>
  </si>
  <si>
    <t>Terlaksananya Pembinaan dan pengawasan pengelolaan pemanfaatan air tanah</t>
  </si>
  <si>
    <t>Dokumen hasil pembinaan dan pengawasan pemanfaatan air tanah</t>
  </si>
  <si>
    <t>Konservasi Air Tanah</t>
  </si>
  <si>
    <t>Terlaksananya Konservasi Air Tanah</t>
  </si>
  <si>
    <t>Dokumen konservasi air tanah</t>
  </si>
  <si>
    <t>Program Pengembangan dan Pengelolaan Energi dan Sumber Daya Mineral</t>
  </si>
  <si>
    <t>Meningkatnya pengembangan dan pemanfaatan energi</t>
  </si>
  <si>
    <t>Persentase Keselarasan  pengembangan dan pengelolaan energi dan sumber daya mineral</t>
  </si>
  <si>
    <t>Sinkronisasi kegiatan bidang energi dan sumberdaya mineral</t>
  </si>
  <si>
    <t>Terlaksananya Sinkronisasi kegiatan bidang energi dan sumberdaya mineral</t>
  </si>
  <si>
    <t>Jumlah Dokumen  usulan program/kegiatan</t>
  </si>
  <si>
    <t>Pendataan kegiatan bidang energi dan sumberdaya mineral</t>
  </si>
  <si>
    <t>Terlaksananya Pendataan kegiatan bidang energi dan sumberdaya mineral</t>
  </si>
  <si>
    <t>Jumlah dokumen data dan informasi sektor ESDM</t>
  </si>
  <si>
    <t>Pemantauan dan evaluasi kegiatan bidang energi dan sumberdaya mineral</t>
  </si>
  <si>
    <t>Terlaksananya Pemantauan dan evaluasi kegiatan bidang energi dan sumberdaya mineral</t>
  </si>
  <si>
    <t>Jumlah dokumen Pemantauan dan evaluasi</t>
  </si>
  <si>
    <t>Program Pencegahan Kerusakan Lingkungan</t>
  </si>
  <si>
    <t>Meningkatnya situs geologi sebagai cagar alam geologi</t>
  </si>
  <si>
    <t>Jumlah situs geologi yang dilindungi</t>
  </si>
  <si>
    <t>Mitigasi rawan bencana alam geologi</t>
  </si>
  <si>
    <t>Terlaksananya Mitigasi rawan bencana alam geologi</t>
  </si>
  <si>
    <t>Tersosialisasikannya sosialisasi mitigasi bencana alam geologi</t>
  </si>
  <si>
    <t>Pengelolaan kawasan lindung geologi</t>
  </si>
  <si>
    <t>Terlaksananya Pengelolaan kawasan lindung geologi</t>
  </si>
  <si>
    <t>Tersedianya data dan tersebarnya informasi potensi kawasan lindung geologi</t>
  </si>
  <si>
    <t>Program Pengembangan dan Pemanfaatan Energi</t>
  </si>
  <si>
    <t>Meningkatnya Kapasitas Pembangkit Listrik yang Bersumber dari EBT</t>
  </si>
  <si>
    <t>Kontribusi pembangkit listrik EBT</t>
  </si>
  <si>
    <t>Pembinaan, Pengawasan dan Evaluasi Pengelolaan Energi Baru Terbarukan</t>
  </si>
  <si>
    <t>Terlaksananaya Pembinaan, pengawasan dan evaluasi pengelolaan energi baru terbarukan</t>
  </si>
  <si>
    <t>Tersedianya database pengusahaan energi baru terbarukan</t>
  </si>
  <si>
    <t>Penyediaan Sarana Pemanfaatan Energi Baru Terbarukan</t>
  </si>
  <si>
    <t>Tersedianya sarana dan prasarana pemanfaatan energi baru terbarukan</t>
  </si>
  <si>
    <t>Penyuluhan Kegiatan Bidang Energi</t>
  </si>
  <si>
    <t>Terlaksananya Penyuluhan Kegiatan Bidang Energi</t>
  </si>
  <si>
    <t>Terlaksananya sosialisasi dan penyuluhan bidang energi</t>
  </si>
  <si>
    <t>Sekretariat Dewan Perwakilan Rakyat Daerah</t>
  </si>
  <si>
    <t>Program Peningkatan Kapasitas Lembaga Perwakilan Rakyat Daerah</t>
  </si>
  <si>
    <t>Meningkatnya Kapasitas Lembaga Perwakilan Rakyat Daerah</t>
  </si>
  <si>
    <t>Cakupan Perda yang diinisiasi DPRD ; Cakupan Rekomendasi DPRD kepada Eksekutif yang ditindaklanjuti</t>
  </si>
  <si>
    <t>Penyusunan Peraturan Daerah</t>
  </si>
  <si>
    <t>Tersusunnya Peraturan Daerah</t>
  </si>
  <si>
    <t>jumlah peraturan daerah yang dihasilkan</t>
  </si>
  <si>
    <t>Hearing/dialog dengan pejabat pemerintah daerah dan tokoh masyarakat/tokoh agama</t>
  </si>
  <si>
    <t>Terlaksananya Hearing/dialog dengan pejabat pemerintah daerah dan tokoh masyarakat/tokoh agama</t>
  </si>
  <si>
    <t>Jumlah pejabat Pemerintah Daerah dan tokoh masyarakat/tokoh agama yang mengikuti hearing/dialog dan koordinasi</t>
  </si>
  <si>
    <t>Rapat-rapat alat kelengkapan dewan</t>
  </si>
  <si>
    <t>Terlaksananya rapat-rapat alat kelengkapan dewan</t>
  </si>
  <si>
    <t>jumlah rapat alat kelengkapan dewan</t>
  </si>
  <si>
    <t>Rapat-rapat paripurna</t>
  </si>
  <si>
    <t>Terlaksananya Rapat-rapat paripurna</t>
  </si>
  <si>
    <t>jumlah rapat paripurna</t>
  </si>
  <si>
    <t>Kegiatan reses</t>
  </si>
  <si>
    <t>Terserapnya aspirasi masyarakat</t>
  </si>
  <si>
    <t>jumlah kegiatan reses anggota DPRD</t>
  </si>
  <si>
    <t>Kunjungan kerja pimpinan dan anggota DPRD</t>
  </si>
  <si>
    <t>Terlaksananya Kunjungan kerja pimpinan dan anggota DPRD</t>
  </si>
  <si>
    <t>Jumlah SPPD kunjungan kerja pimpinan dan anggota DPRD</t>
  </si>
  <si>
    <t>Peningkatan kapasitas pimpinan dan anggota DPRD</t>
  </si>
  <si>
    <t>Terlaksananya Peningkatan kapasitas pimpinan dan anggota DPRD</t>
  </si>
  <si>
    <t>jumlah bimtek/workshop/pelatihan lainnya bagi pimpinan dan anggota DPRD</t>
  </si>
  <si>
    <t xml:space="preserve"> Publikasi Kegiatan Dewan Perwakilan Rakyat Daerah</t>
  </si>
  <si>
    <t>Terpublikasinya Kegiatan Dewan Perwakilan Rakyat Daerah</t>
  </si>
  <si>
    <t>jumlah sosialisasi/publikasi kegiatan DPRD</t>
  </si>
  <si>
    <t>Inspektorat</t>
  </si>
  <si>
    <t>Program Peningkatan Sistem Pengawasan Internal dan Pengendalian Pelaksanaan Kebijakan KDH</t>
  </si>
  <si>
    <t>Meningkatnya Kualitas Hasil Pengawasan</t>
  </si>
  <si>
    <t>Persentase penyelesaian tindak lanjut hasil pengawasan ; Persentase Penurunan Angka Kerugian Negara/Daerah (-)</t>
  </si>
  <si>
    <t>Tindak Lanjut Hasil Temuan Pengawasan</t>
  </si>
  <si>
    <t xml:space="preserve">Terlaksananya Tindak Lanjut Hasil Temuan Pengawaan </t>
  </si>
  <si>
    <t>Jumlah Dokumen Laporan</t>
  </si>
  <si>
    <t>Asistensi Laporan Keuangan Perangkat Daerah</t>
  </si>
  <si>
    <t xml:space="preserve">Terlaksananya Asistensi Laporan Keuangan Perangkat Daerah </t>
  </si>
  <si>
    <t>Jumlah Dokumen Laporan Asistensi</t>
  </si>
  <si>
    <t>Reviu Atas Laporan Keuangan</t>
  </si>
  <si>
    <t xml:space="preserve">Terlaksananya Reviu Atas Laporan Keuangan </t>
  </si>
  <si>
    <t>Jumlah Dokumen Laporan Reviu</t>
  </si>
  <si>
    <t>Audit Kinerja</t>
  </si>
  <si>
    <t xml:space="preserve">Terlaksananya Audit Kinerja </t>
  </si>
  <si>
    <t>Jumlah Dokumen Laporan Hasil Audit Kinerja</t>
  </si>
  <si>
    <t>Joint Audit</t>
  </si>
  <si>
    <t xml:space="preserve">Terlaksananya Joint Audit </t>
  </si>
  <si>
    <t>Jumlah Dokumen Laporan Joint Audit</t>
  </si>
  <si>
    <t>Monev Pengelolaan Keuangan Dana Desa dan BOS Pendidikan Menengah</t>
  </si>
  <si>
    <t xml:space="preserve">Terlaksananya monev pengelolaan dana desa dan BOS pendidikan menengah </t>
  </si>
  <si>
    <t>Jumlah Dokumen Laporan Monev</t>
  </si>
  <si>
    <t>Kegiatan Gelar Pengawasan Daerah (LARWASDA)</t>
  </si>
  <si>
    <t xml:space="preserve">Terlaksananya Kegiatan Gelar Pengawasan Daerah </t>
  </si>
  <si>
    <t>Jumlah dokumen laporan</t>
  </si>
  <si>
    <t>Kegiatan Tuntutan Ganti Rugi Daerah (TGR)</t>
  </si>
  <si>
    <t>Terlaksananya Kegiatan Tuntutan Ganti Rugi Daerah (TGR)</t>
  </si>
  <si>
    <t>Jumlah Dokumen Laporan Monev TPTGR</t>
  </si>
  <si>
    <t>Review KUA PPAS</t>
  </si>
  <si>
    <t>Terlaksananya Review KUA PPAS</t>
  </si>
  <si>
    <t>Review RKA PD</t>
  </si>
  <si>
    <t xml:space="preserve">Terlaksananya Review RKA PD </t>
  </si>
  <si>
    <t>Evaluasi LPPD Kab/Kota</t>
  </si>
  <si>
    <t xml:space="preserve">Terlaksananya Evaluasi LPPD Kab/Kota </t>
  </si>
  <si>
    <t>Jumlah dokumen laporan Evaluasi</t>
  </si>
  <si>
    <t>Reviu Pengelolaan Anggaran dan PBJ</t>
  </si>
  <si>
    <t xml:space="preserve">Terlaksananya Reviu Pengelolaan Anggaran dan PBJ </t>
  </si>
  <si>
    <t>Program Penguatan Akuntabilitas Kinerja</t>
  </si>
  <si>
    <t>Meningkatnya Kualitas Evaluasi SAKIP</t>
  </si>
  <si>
    <t>Persentase Hasil Evaluasi SAKIP PD Predikat BB-AA</t>
  </si>
  <si>
    <t>Asistensi Penyusunan LKjIP Perangkat Daerah</t>
  </si>
  <si>
    <t xml:space="preserve">Terelenggaranya pelaksanaan asistensi LKjIP Perangkat daerah </t>
  </si>
  <si>
    <t>Jumlah dokumen laporan hasil Asistensi LKjIP Perangkat Daerah</t>
  </si>
  <si>
    <t>Review LKjIP Pemda</t>
  </si>
  <si>
    <t xml:space="preserve">Terselenggaranya pelaksanaan review LKjIP Pemda, Renja, dan RKPD </t>
  </si>
  <si>
    <t>Jumlah dokumen laporan hasil Reviu LKJIP Pemda</t>
  </si>
  <si>
    <t>Evaluasi SAKIP PD</t>
  </si>
  <si>
    <t>Terselenggaranya evaluasi SAKIP Perangkat Daerah</t>
  </si>
  <si>
    <t>Jumlah dokumen hasil Evaluasi SAKIP PD</t>
  </si>
  <si>
    <t>Penilaian Mandiri Pelaksanaan Reformasi Birokrasi</t>
  </si>
  <si>
    <t xml:space="preserve">Terselenggaranya Pelaksanaan penilaian, pembinaan, dan pendampingan reformasi birokrasi. </t>
  </si>
  <si>
    <t>Penilaian, Pembinaan dan Pendampingan PD</t>
  </si>
  <si>
    <t>Jumlah Dokumen Penilian, Pembinaan dan Pendampingan</t>
  </si>
  <si>
    <t>Review Renja Provinsi</t>
  </si>
  <si>
    <t>Terselenggaranya pelaksanaan review LKjIP Pemda, Renja, dan RKPD</t>
  </si>
  <si>
    <t>Jumlah Perangkat Daerah yang dilakukan penilaian</t>
  </si>
  <si>
    <t>Review RKPD</t>
  </si>
  <si>
    <t>Jumlah dokumen Laporan</t>
  </si>
  <si>
    <t>Program Pencegahan Korupsi</t>
  </si>
  <si>
    <t>Meningkatnya Efektifitas Pelaksanaan Pencegahan Korupsi</t>
  </si>
  <si>
    <t>Persentase Penyelesaian Pengaduan Masyarakat tepat waktu ; Persentase PD Zona Integritas berpredikat WBK ; Pesentase PD  Zona Integritas berpredikat WBBM</t>
  </si>
  <si>
    <t>Pemeriksaan Tujuan Tertentu / Khusus</t>
  </si>
  <si>
    <t xml:space="preserve">Terselenggaranya Pemeriksaan Tujuan Tertentu / Khusus </t>
  </si>
  <si>
    <t>Jumlah dumas yang tertangani; Jumlah pemeriksaan dengan tujuan tertentu</t>
  </si>
  <si>
    <t>Kegiatan Pencegahan Korupsi</t>
  </si>
  <si>
    <t>Jumlah Dokumen Laporan Evaluasi Aksi Daerah Pencegahan Korupsi (AD PK)</t>
  </si>
  <si>
    <t>Kegiatan SABER PUNGLI</t>
  </si>
  <si>
    <t xml:space="preserve">Terselenggaranya Pelaksanaan Pengawalan dan Pengamanan Pembangunan Pemerintah Daerah (TP4D) dan Saber Pungli </t>
  </si>
  <si>
    <t>Jumlah Dokumen Laporan Kegiatan Saber Pungli</t>
  </si>
  <si>
    <t>Pengawalan dan Pengamanan Pembangunan Pemerintah Daerah (TP4D)</t>
  </si>
  <si>
    <t>Jumlah Dokumen Laporan Kegiatan P4D</t>
  </si>
  <si>
    <t>Pembangunan Zona Integritas menuju WBK/WBBM pada PD</t>
  </si>
  <si>
    <t>Terlaksananya Pembangunan Zona Integritas menuju WBK/WBBM pada PD</t>
  </si>
  <si>
    <t>Jumlah Dokumen Laporan Kegiatan Pembangunan ZI Menuju WBK/WBBM</t>
  </si>
  <si>
    <t>Program Penyelenggaraan Sistem Pengendalian Intern Pemerintah (SPIP) di Lingkungan Provinsi NTB</t>
  </si>
  <si>
    <t>Meningkatnya Kualitas Sistem Pengendalian Internal Perangkat Daerah</t>
  </si>
  <si>
    <t>Persentase Peningkatan Level Maturitas OPD terdefinisi-terkelola dan terukur</t>
  </si>
  <si>
    <t>Penerapan Sistem Pengendalian Intern Pemerintah</t>
  </si>
  <si>
    <t xml:space="preserve">Terlaksananya penerapan sistem pengendalian intern pemerintah </t>
  </si>
  <si>
    <t>Jumlah Perangkat Daerah yang dilakukan Pendampingan Penerapan SPIP</t>
  </si>
  <si>
    <t>Evaluasi Sistem Pengendalian Intern Pemerintah</t>
  </si>
  <si>
    <t xml:space="preserve">Terlaksananya evaluasi sistem pengendalian intern pemerintah </t>
  </si>
  <si>
    <t>Jumlah Perangkat Daerah yang dilakukan Penilaian SPIP</t>
  </si>
  <si>
    <t>Evaluasi Pengarusutamaan Gender (PUG)</t>
  </si>
  <si>
    <t xml:space="preserve">Terlaksananya evaluasi pengarusutamaan gender (PUG) </t>
  </si>
  <si>
    <t>Jumlah Perangkat Daerah yang dievaluasi  PUG</t>
  </si>
  <si>
    <t>Program Peningkatan Kapabilitas APIP</t>
  </si>
  <si>
    <t>Meningkatnya Profesionalisme APIP</t>
  </si>
  <si>
    <t>Tingkat Kapabilitas APIP, ;  Persentase Auditor dan P2UPD bersertifikasi</t>
  </si>
  <si>
    <t>Telahaan Sejawat</t>
  </si>
  <si>
    <t xml:space="preserve">Terlaksananya telaahan sejawat </t>
  </si>
  <si>
    <t>Jumlah Laporan Pelaksanaan Telaah Sejawat</t>
  </si>
  <si>
    <t>Pelatihan Pengembangan  APIP</t>
  </si>
  <si>
    <t xml:space="preserve">Terselenggaranya kegiatan Pendidikat dan Pelatihan APIP </t>
  </si>
  <si>
    <t>Jumlah peserta Diklat Substantif dan Penjenjangan</t>
  </si>
  <si>
    <t>Pelaksana Badan Penanggulangan Bencana Daerah Provinsi NTB</t>
  </si>
  <si>
    <t>Program Pencegahan Dini dan Penanggulangan Korban Bencana Alam</t>
  </si>
  <si>
    <t>Meningkatnya Kapasitas dalam Penanggulangan Bencana</t>
  </si>
  <si>
    <t>Persentase Masyarakat dan Dunia Usaha dalam Penanggulangan Bencana</t>
  </si>
  <si>
    <t>Pemantauan dan Penyebarluasan Informasi Potensi Bencana Alam</t>
  </si>
  <si>
    <t>Terlaksananya Pemantauan dan Penyebarluasan Informasi Potensi Bencana Alam</t>
  </si>
  <si>
    <t>Jumlah Jenis</t>
  </si>
  <si>
    <t>Sosialisasi pengurangan resiko bencana</t>
  </si>
  <si>
    <t>Terlaksananya Sosialisasi Pengurangan Risiko Bencana</t>
  </si>
  <si>
    <t>Jumlah Orang</t>
  </si>
  <si>
    <t>Peningkatan kapasitas penanggulangan bencana bagi Masyarakat</t>
  </si>
  <si>
    <t xml:space="preserve">Terlaksananya Peningkatan Kapasitas Penanggulangan Bencana bagi Masyarakat </t>
  </si>
  <si>
    <t>Jumlah Masyarakat</t>
  </si>
  <si>
    <t>Penyusunan Rencana Kontijensi (Renkon) Gempa dan Tsunami di KEK Mandalika</t>
  </si>
  <si>
    <t xml:space="preserve">Tersusunnya Rencana Kontijensi (Renkon) </t>
  </si>
  <si>
    <t>Penerapan Pengurangan Risiko Bencana Menuju Kawasan Aman Bencana Banjir dan Tanah Longsor</t>
  </si>
  <si>
    <t xml:space="preserve">Terlaksananya Penerapan Pengurangan Risiko Bencana Menuju Kawasan Aman Bencana Banjir &amp; Tanah Longsor </t>
  </si>
  <si>
    <t>Jumlah Lokasi</t>
  </si>
  <si>
    <t>Pengurangan Daerah Rawan Kekeringan</t>
  </si>
  <si>
    <t>Berkurangnya Daerah Rawan Kekeringan</t>
  </si>
  <si>
    <t>Peningkatan dan Pengembangan Komunikasi dan Informasi Bencana</t>
  </si>
  <si>
    <t xml:space="preserve">Terlaksananya peningkatan dan pengembangan komunikasi dan informasi bencana </t>
  </si>
  <si>
    <t>Jumlah Jenis/Lokasi</t>
  </si>
  <si>
    <t>Penyediaan dan Penyiapan Bahan, Barang dan Peralatan serta Personil untuk Pemenuhan Kebutuhan Penanggulangan Bencana</t>
  </si>
  <si>
    <t>Penanganan Siaga Darurat Bencana</t>
  </si>
  <si>
    <t xml:space="preserve">Terlaksananya Penanganan Siaga Darurat Bencana </t>
  </si>
  <si>
    <t>Pelatihan Kaji Cepat Darurat Bencana</t>
  </si>
  <si>
    <t xml:space="preserve">Terlaksananya Pelatihan Kaji Cepat Darurat Bencana </t>
  </si>
  <si>
    <t>Jumlah Orang/Kegiatan</t>
  </si>
  <si>
    <t>Program Rehabilitasi dan Rekontruksi Penanganan Penanggulangan Bencana</t>
  </si>
  <si>
    <t>Meningkatnya Pemulihan Pasca Bencana</t>
  </si>
  <si>
    <t>Persentase realisasi rehabilitasi dan rekonstruksi pasca bencana (struktural dan non struktural) ; Persentase penurunan jumlah korban bencana setelah Rehabilitasi/Rekonstruksi</t>
  </si>
  <si>
    <t>Identifikasi lokasi pasca bencana</t>
  </si>
  <si>
    <t>Teridentifikasinya Lokasi Pasca Bencana</t>
  </si>
  <si>
    <t>Verifikasi Tingkat Kerusakan Pascabencana</t>
  </si>
  <si>
    <t>Terverifikasinya Tingkat Kerusakan</t>
  </si>
  <si>
    <t>Pelatihan Terapi dan Konseling Psikis/Trauma</t>
  </si>
  <si>
    <t xml:space="preserve">Terlaksananya Pelatihan Terapi dan Konseling Psikis/Trauma </t>
  </si>
  <si>
    <t>Dinas Kelautan dan Perikanan</t>
  </si>
  <si>
    <t>Program Optimalisasi Pengelolaan dan Pemasaran Produksi Perikanan</t>
  </si>
  <si>
    <t>Terlaksananya Optimalisasi Pengelolaan dan Pemasaran Produksi Perikanan</t>
  </si>
  <si>
    <t>Angka Konsumsi Ikan</t>
  </si>
  <si>
    <t>Pengawasan dan Pengendalian Mutu Hasil Kelautan dan Perikanan</t>
  </si>
  <si>
    <t xml:space="preserve"> Terlaksananya pengawasan dan pengendalian mutu produk hasil perikanan</t>
  </si>
  <si>
    <t>Jumlah sampel yang diuji</t>
  </si>
  <si>
    <t>Pengembangan Pengolahan dan Jaminan Mutu Hasil Perikanan</t>
  </si>
  <si>
    <t>Terlaksananya pengembangan sistem pengolahan dan jaminan mutu produk hasil perikanan</t>
  </si>
  <si>
    <t>Jumlah SKP yang diterbitakan</t>
  </si>
  <si>
    <t>Pengembangan Usaha dan Logistik Hasil Kelautan dan Perikanan</t>
  </si>
  <si>
    <t>Terlaksananya pemantauan distribusi logistik produk hasil perikanan</t>
  </si>
  <si>
    <t>Jumlah Ketersediaan Stok</t>
  </si>
  <si>
    <t>Penguatan dan Pengembangan Pemasaran Produk Kelautan dan Perikanan</t>
  </si>
  <si>
    <t>Terlaksananya sosialisasi Gemarikan dan promosi produk hasil kelautan dan perikanan</t>
  </si>
  <si>
    <t>Eksposisi Hasil Kelautan dan Perikanan</t>
  </si>
  <si>
    <t>Peningkatan Fungsi Laboratrium Penguji</t>
  </si>
  <si>
    <t>Terlaksananya peningkatan Fungsi Laboratrium Penguji</t>
  </si>
  <si>
    <t>Laporan Hasil Uji</t>
  </si>
  <si>
    <t>Program Pemberdayaan Ekonomi Masyarakat Pesisir</t>
  </si>
  <si>
    <t xml:space="preserve">Meningkatnya Kapasitas Usaha Kelompok Masyarakat Pesisir </t>
  </si>
  <si>
    <t>Persentase Kelompok Masyarakat Pesisir yang diberdayakan</t>
  </si>
  <si>
    <t>Pengembangan Usaha Masyarakat Pesisir dan pulau-pulau kecil</t>
  </si>
  <si>
    <t>Terlaksananya pemberdayaan Usaha Kelompok Masyarakat Pesisir</t>
  </si>
  <si>
    <t>Jumlah Kelompok Masyarakat Pesisir yang diberdayakan</t>
  </si>
  <si>
    <t>Penguatan  Usaha Pengolahan dan Pemasaran hasil perikanan</t>
  </si>
  <si>
    <t>Terlaksananya Penguatan  Usaha Pengolahan dan Pemasaran hasil perikanan</t>
  </si>
  <si>
    <t>Jumlah Kelompok Pengolahan dan Pemasaran hasil perikanan yang diberdayakan</t>
  </si>
  <si>
    <t>Penguatan Usaha budidaya perikanan</t>
  </si>
  <si>
    <t>Tersedianya sarana dan prasarana budidaya, pembinaan dan fasilitasi usaha pembudidaya ikan</t>
  </si>
  <si>
    <t>Jumlah Kelompok Pembudidaya ikan yang diberdayakan</t>
  </si>
  <si>
    <t>Penguatan Usaha Perikanan Tangkap</t>
  </si>
  <si>
    <t>Terlaksananya Penguatan Usaha Perikanan Tangkap</t>
  </si>
  <si>
    <t>Jumlah Kelompok Nelayan yang diberdayakan</t>
  </si>
  <si>
    <t>Program Pengelolaan Sumberdaya Laut, Pesisir dan Pulau - Pulau Kecil</t>
  </si>
  <si>
    <t xml:space="preserve">Meningkatnya sistem penataan ruang, pelestarian dan pengendalian Sumberdaya Laut, Pesisir dan Pulau-Pulau Kecil </t>
  </si>
  <si>
    <t>Rasio Kawasan Konservasi perairan terhadap total luas perairan territorial</t>
  </si>
  <si>
    <t>Pelestarian dan Pemulihan Sumber Daya Kelautan dan Perikanan</t>
  </si>
  <si>
    <t>Terlaksananya Pelestarian dan Pemulihan Sumber Daya Kelautan dan Perikanan</t>
  </si>
  <si>
    <t>Luas Kawasan Konservasi Perairan yang dicadangkan</t>
  </si>
  <si>
    <t>Penataan Ruang Laut dan Pengelolaan Perairan Pesisir dan Pulau2 Kecil</t>
  </si>
  <si>
    <t>Terlaksananya Penataan Ruang Laut dan Pengelolaan Wilayah Perairan Pesisir dan Pulau-Pulau Kecil</t>
  </si>
  <si>
    <t>Dokumen Penataan Ruang Laut</t>
  </si>
  <si>
    <t>Pengawasan dan Penertiban Ilegal Fishing</t>
  </si>
  <si>
    <t>Terlaksananya Pengawasan dan Penertiban Ilegal Fishing</t>
  </si>
  <si>
    <t>Jumlah operasi pengawasan dan penertiban ilegal fishing</t>
  </si>
  <si>
    <t>Pengawasan dan Pengendalian Sumberdaya Kelautan dan Perikanan</t>
  </si>
  <si>
    <t>Terlaksananya Pengawasan dan Pengendalian Sumberdaya Kelautan dan Perikanan</t>
  </si>
  <si>
    <t>Jumlah POKMASWAS yang aktif</t>
  </si>
  <si>
    <t>Pengembangan Pengelolaan Konservasi Laut dan Perairan</t>
  </si>
  <si>
    <t>jumlah/luas kawasan konservasi perairan yang dikelola</t>
  </si>
  <si>
    <t>Program Pengembangan Budidaya Perikanan</t>
  </si>
  <si>
    <t>Meningkatnya produksi perikanan budidaya</t>
  </si>
  <si>
    <t>Produksi perikanan Budidaya</t>
  </si>
  <si>
    <t>Pengelolaan  dan Pemberdayaan Usaha Pembudidaya Ikan</t>
  </si>
  <si>
    <t>Jumlah Pembudidaya Ikan yang difasilitasi dan dibina</t>
  </si>
  <si>
    <t>Pengelolaan  dan Pengembangan Produksi Perikanan Budidaya</t>
  </si>
  <si>
    <t>Terlaksananya pengelolaan sistem produksi perikanan budidaya</t>
  </si>
  <si>
    <t>Jumlah unit pembudidayaan ikan yang memenuhi standar dan sertifikasi CBIB</t>
  </si>
  <si>
    <t>Pengelolaan Sistem Pembenihan Ikan</t>
  </si>
  <si>
    <t>Terlaksananya Penyediaan Benih Ikan Laut</t>
  </si>
  <si>
    <t>Unit Pembenihan Ikan yang memnuhi standard sertifikasi CPIB</t>
  </si>
  <si>
    <t>Peningkatan Produksi Benih Ikan Budidaya Perikanan Air Payau</t>
  </si>
  <si>
    <t>Terlaksananya pengelolaan sistem pembenihan ikan Budidaya Perikanan Air Payau</t>
  </si>
  <si>
    <t>produksi benih ikan budidaya perikanan air payau</t>
  </si>
  <si>
    <t>Peningkatan Produksi Benih Ikan Budidaya Perikanan Laut</t>
  </si>
  <si>
    <t>Terlaksananya pengelolaan sistem pembenihan ikan</t>
  </si>
  <si>
    <t>Produksi Benih Ikan Budidaya Perikanan Laut</t>
  </si>
  <si>
    <t>Program Pengembangan dan Pengelolaan Perikanan Tangkap</t>
  </si>
  <si>
    <t>Meningkatnya produksi perikanan tangkap</t>
  </si>
  <si>
    <t>Produksi perikanan Tangkap</t>
  </si>
  <si>
    <t>Pengelolaan dan Pengembangan Unit Penangkapan Ikan dan Kenelayanan</t>
  </si>
  <si>
    <t>Terlaksananya Pengelolaan dan Pengembangan Unit Penangkapan Ikan dan Kenelayanan</t>
  </si>
  <si>
    <t>Jumlah nelayan yang terlindungi</t>
  </si>
  <si>
    <t>Pengelolaan Pelabuhan dan Kesyahbandaran</t>
  </si>
  <si>
    <t>Terkelolanya Pelabuhan dan Kesyahbandaran</t>
  </si>
  <si>
    <t>Jumlah Produksi Perikanan Tangkap yang didaratkan di pelabuhan</t>
  </si>
  <si>
    <t>Pengelolaan Pelabuhan Perikanan</t>
  </si>
  <si>
    <t>Terkelolanya Sarana Prasarana Pelabuhan Perikanan</t>
  </si>
  <si>
    <t>Jumlah Dokumen WKOPP yang disusun</t>
  </si>
  <si>
    <t>Pengelolaan Sumberdaya Ikan dan Pengendalian Penangkapan Ikan</t>
  </si>
  <si>
    <t>Terlaksananya Pengelolaan Sumberdaya Ikan dan Pengendalian Penangkapan Ikan</t>
  </si>
  <si>
    <t>Jumlah saran pemulihan sumberdaya ikan yang dibangun</t>
  </si>
  <si>
    <t>Tata Kelola Pelabuhan dan Pelayanan Usaha</t>
  </si>
  <si>
    <t>Terlaksananya Tata Kelola Pelabuhan dan Pelayanan Usaha</t>
  </si>
  <si>
    <t>JUmlah Kapal yang menggunakan fasilitas pelabuhan</t>
  </si>
  <si>
    <t>Dinas Kesehatan</t>
  </si>
  <si>
    <t>Program Kebijakan dan Manajemen Pembangunan Kesehatan</t>
  </si>
  <si>
    <t>Meningkatnya Kualitas data dan informasi kesehatan daerah</t>
  </si>
  <si>
    <t>Persentase keselarasan program kesehatan pusat dan daerah</t>
  </si>
  <si>
    <t>Pengembangan sistem perencanaan penganggaran, dan Monev Program Kesehatan</t>
  </si>
  <si>
    <t>Terlaksananya Pengembangan sistem perencanaan penganggaran, dan Monev Program Kesehatan</t>
  </si>
  <si>
    <t>Jumlah dokumen persiapan perencanaan, penganggaran, dan monev</t>
  </si>
  <si>
    <t>Penyediaan sistem informasi kesehatan daerah</t>
  </si>
  <si>
    <t>Tersedianya sistem informasi kesehatan daerah</t>
  </si>
  <si>
    <t>Jumlah dokumen profil kesehatan</t>
  </si>
  <si>
    <t>Program Obat dan Perbekalan Kesehatan</t>
  </si>
  <si>
    <t>Meningkatnya ketersediaan obat dan perbekalan kesehatan</t>
  </si>
  <si>
    <t>Persentase Ketersediaan Obat dan perbekalan kesehatan</t>
  </si>
  <si>
    <t>Pengadaaan obat dan perbekalan kesehatan</t>
  </si>
  <si>
    <t xml:space="preserve"> Terlaksananya pengadaan peralatan dan perbekalan kesehatan</t>
  </si>
  <si>
    <t>Jumlah jenis obat bufferstock yang diadakan di provinsi</t>
  </si>
  <si>
    <t>Peningkatan mutu penggunaan obat dan perbekalan kesehatan</t>
  </si>
  <si>
    <t>Terlaksananya Peningkatan mutu penggunaan obat dan perbekalan kesehatan</t>
  </si>
  <si>
    <t>Jumlah Fasilitas Pelayanan Kesehatan yang menggunakan obat rasional</t>
  </si>
  <si>
    <t>Peningkatan pemerataan obat dan perbekalan kesehatan</t>
  </si>
  <si>
    <t>Terlaksananya Peningkatan pemerataan obat dan perbekalan kesehatan</t>
  </si>
  <si>
    <t>Jumlah Jenis obat dan perbekalan kesehatan yang didistribusikan ke kabupaten/kota sesuai kebutuhan</t>
  </si>
  <si>
    <t>Program Pelayanan Kesehatan Penduduk Miskin</t>
  </si>
  <si>
    <t>Meningkatnya Kepesertaan JKN PBI</t>
  </si>
  <si>
    <t>Cakupan Jaminan Kesehatan Nasional</t>
  </si>
  <si>
    <t>Dukungan pelaksanaan pelayanan kesehatan penduduk miskin dan JKN</t>
  </si>
  <si>
    <t>Terlaksananya Dukungan pelaksanaan pelayanan kesehatan penduduk miskin dan JKN</t>
  </si>
  <si>
    <t>Jumlah Kepersertaan Baru JKN PBI</t>
  </si>
  <si>
    <t>Pelayanan operasi katarak</t>
  </si>
  <si>
    <t>Terlaksananya operasi katarak</t>
  </si>
  <si>
    <t>Cakupan Penduduk Miskin Yang Dilayani</t>
  </si>
  <si>
    <t xml:space="preserve">D </t>
  </si>
  <si>
    <t>Program pemeliharaan sarana dan prasarana rumah sakit/rumah sakit jiwa/rumah sakit paru-paru/rumah sakit mata</t>
  </si>
  <si>
    <t>Meningkatnya pemeliharaan sarana dan prasarana rumah sakit/rumah sakit jiwa/rumah sakit paru-paru/rumah sakit mata</t>
  </si>
  <si>
    <t>Persentase sarana dan prasarana yang terpelihara</t>
  </si>
  <si>
    <t>Pemeliharaan rutin/berkala ruang operasi</t>
  </si>
  <si>
    <t>Terpeliharanya ruang operasi secara periodik</t>
  </si>
  <si>
    <t>Jumlah Ruang Operasi Yang Dipelihara</t>
  </si>
  <si>
    <t>Program Pencegahan dan Penanggulangan Penyakit Menular/Tidak Menular</t>
  </si>
  <si>
    <t xml:space="preserve">Meningkatnya pelayanan kesehatan bagi orang yang terdampak dan beresiko pada situasi KLB Provinsi </t>
  </si>
  <si>
    <t>Persentase pelayanan kesehatan bagi orang yang terdampak dan beresiko pada situasi KLB provinsi</t>
  </si>
  <si>
    <t>Pencegahan penularan penyakit Endemik/Epidemik</t>
  </si>
  <si>
    <t>Terlaksananya Pencegahan penularan penyakit Endemik/Epidemik</t>
  </si>
  <si>
    <t>Jumlah SDM Kesehatan yang ditingkatkan kapasitasnya dalam pencegahan dan penanggulangan penyakit menular/tidak menular</t>
  </si>
  <si>
    <t>Peningkatan Imunisasi</t>
  </si>
  <si>
    <t>Terlaksananya Peningkatan Imunisasi</t>
  </si>
  <si>
    <t>Jumlah Kabupaten/Kota dengan cakupan imunisasi &gt; 80%</t>
  </si>
  <si>
    <t>Peningkatan survellance Epidemiologi dan penanggulangan wabah</t>
  </si>
  <si>
    <t>Terlaksananya Peningkatan survellance Epidemiologi dan penanggulangan wabah</t>
  </si>
  <si>
    <t>Jumlah analisis faktor resiko KLB yang dihasilkan</t>
  </si>
  <si>
    <t>Program pengadaan, peningkatan sarana dan prasarana rumah sakit/rumah sakit jiwa/rumah sakit paru-paru/rumah sakit mata</t>
  </si>
  <si>
    <t>Meningkatnya ketersediaan alat kesehatan di Rumah Sakit Sesuai Standar</t>
  </si>
  <si>
    <t>Persentase ketersediaan alat kesehatan sesuai standar</t>
  </si>
  <si>
    <t>Pembangunan rumah sakit</t>
  </si>
  <si>
    <t>Tersedianya pembangunan gedung rumah sakit yang sesuai standar pelayanan minimal</t>
  </si>
  <si>
    <t>Gedung rumah sakit mata yang terbangun</t>
  </si>
  <si>
    <t>Pengadaan alat-alat kesehatan rumah sakit</t>
  </si>
  <si>
    <t xml:space="preserve"> Terlaksananya pengadaan alat-alat kesehatan rumah sakit</t>
  </si>
  <si>
    <t>Jumlah jenis alat-alat kesehatan rumah sakit yang diadakan</t>
  </si>
  <si>
    <t>Pengadaan ambulance/mobil jenazah</t>
  </si>
  <si>
    <t>Terlaksananya Pengadaan ambulance/mobil jenazah</t>
  </si>
  <si>
    <t>Jumlah ambulance/mobil jenazah yang diadakan</t>
  </si>
  <si>
    <t>Pengadaan bahan-bahan logistik rumah sakit</t>
  </si>
  <si>
    <t>Terlaksananya Pengadaan bahan-bahan logistik rumah sakit</t>
  </si>
  <si>
    <t>Jumlah jenis bahan logistik dan obat yang diadakan</t>
  </si>
  <si>
    <t>Pengadaan mebeleur rumah sakit</t>
  </si>
  <si>
    <t>Terlaksananya Pengadaan mebeleur rumah sakit</t>
  </si>
  <si>
    <t>Jumlah jenis meubeler yang diadakan</t>
  </si>
  <si>
    <t>Pengadaan perlengkapan rumah tangga rumah sakit (dapur, ruang pasien, laundry, ruang tunggu dan lain-lain)</t>
  </si>
  <si>
    <t>Terlaksananya Pengadaan perlengkapan rumah tangga rumah sakit (dapur, ruang pasien, laundry, ruang tunggu dan lain-lain)</t>
  </si>
  <si>
    <t>Jumlah jenis perlengkapan rumah tangga rumah sakit yang diadakan</t>
  </si>
  <si>
    <t>Program Pengembangan Lingkungan Sehat</t>
  </si>
  <si>
    <t>Meningkatnya tempat-tempat umum yang memenuhi syarat</t>
  </si>
  <si>
    <t>Persentase Tempat tempat Umum yang Memenuhi Syarat</t>
  </si>
  <si>
    <t>Peningkatan Penggunaan Air Bersih</t>
  </si>
  <si>
    <t>Terlaksananya peningkatan kualitas sumber air bersih</t>
  </si>
  <si>
    <t>Jumlah sumber air bersih yang ditingkatkan kualitasnya</t>
  </si>
  <si>
    <t>Sarana tempat-tempat umum yang memenuhi syarat kesehatan</t>
  </si>
  <si>
    <t>Tersedianya Sarana tempat-tempat umum yang memenuhi syarat kesehatan</t>
  </si>
  <si>
    <t>Jumlah tempat tempat umum yang dibina</t>
  </si>
  <si>
    <t>H</t>
  </si>
  <si>
    <t>Program Peningkatan Keselamatan Ibu Melahirkan dan Anak</t>
  </si>
  <si>
    <t>Meningkatnya persalinan di fasilitas pelayanan kesehatan</t>
  </si>
  <si>
    <t>Persentase persalinan di Fasilitas Pelayanan Kesehatan</t>
  </si>
  <si>
    <t>Pelayanan kesehatan ibu dan anak</t>
  </si>
  <si>
    <t>Terlaksananya pendampingan teknis program kesehatan ibu dan anak</t>
  </si>
  <si>
    <t>Jumlah Puskesmas yang mendapatkan pendampingan teknis program kesehatan ibu dan anak</t>
  </si>
  <si>
    <t>Peningkatan Pelayanan Kesehatan anak usia sekolah, remaja dan lansia</t>
  </si>
  <si>
    <t>Terlaksananya Peningkatan Pelayanan Kesehatan anak usia sekolah, remaja dan lansia</t>
  </si>
  <si>
    <t>Jumlah puskesmas yang mampu PKPR, PKRET, dan santun lansia</t>
  </si>
  <si>
    <t>I</t>
  </si>
  <si>
    <t>Program Peningkatan Mutu Pelayanan Kesehatan BLUD</t>
  </si>
  <si>
    <t>Meningkatnya Mutu Pelayanan Kesehatan BLUD</t>
  </si>
  <si>
    <t>Persentase target pendapatan</t>
  </si>
  <si>
    <t>Pelayanan dan pendukung pelayanan BLUD</t>
  </si>
  <si>
    <t>Terlaksananya Pelayanan dan pendukung pelayanan BLUD</t>
  </si>
  <si>
    <t>J</t>
  </si>
  <si>
    <t>Program Penyediaan sarana dan prasarana sanitasi dasar</t>
  </si>
  <si>
    <t>Meningkatnya Rumah Tangga Yang menggunakan Jamban</t>
  </si>
  <si>
    <t>Proporsi rumah tangga dengan akses sanitasi layak</t>
  </si>
  <si>
    <t>Peningkatan penggunaan jamban keluarga</t>
  </si>
  <si>
    <t>Terlaksananya Peningkatan penggunaan jamban keluarga</t>
  </si>
  <si>
    <t>Jumlah Penambahan Kepala Keluarga (KK) yang menggunakan jamban</t>
  </si>
  <si>
    <t>Peningkatan sarana sanitasi melalui pemberdayaan masyarakat</t>
  </si>
  <si>
    <t>Terlaksananya sarana sanitasi melalui pemberdayaan masyarakat</t>
  </si>
  <si>
    <t>Jumlah kelompok wirausaha sanitasi yang dibina</t>
  </si>
  <si>
    <t>K</t>
  </si>
  <si>
    <t>Program Perbaikan Gizi Masyarakat</t>
  </si>
  <si>
    <t>Meningkatnya cakupan PMT bumil KEK dan Balita Kurus</t>
  </si>
  <si>
    <t>Persentase balita stunting</t>
  </si>
  <si>
    <t>Pemberdayaan masyarakat untuk pencapaian keluarga sadar gizi</t>
  </si>
  <si>
    <t>Terlaksananya Pemberdayaan masyarakat untuk pencapaian keluarga sadar gizi</t>
  </si>
  <si>
    <t>Jumlah Sekolah yang mendapatkan penyuluhan kesehatan reproduksi remaja dan TTD dalam mensukseskan program GEN 2025</t>
  </si>
  <si>
    <t>Penanggulangan masalah gizi masyarakat</t>
  </si>
  <si>
    <t>Terlaksananya pengadaan obat atau bahan penanggulangan masalah gizi</t>
  </si>
  <si>
    <t>Jumlah jenis obat atau bahan penanggulangan masalah gizi yang diadakan</t>
  </si>
  <si>
    <t>L</t>
  </si>
  <si>
    <t>Program Promosi Kesehatan dan Pemberdayaan Masyarakat</t>
  </si>
  <si>
    <t>Meningkatnya jumlah kader posyandu yang terlatih dan bersertifikat</t>
  </si>
  <si>
    <t>Persentase Posyandu Aktif</t>
  </si>
  <si>
    <t>Pengembangan media promosi dan informasi sadar hidup sehat</t>
  </si>
  <si>
    <t>Terlaksananya Pengembangan media promosi dan informasi sadar hidup sehat</t>
  </si>
  <si>
    <t>Jenis media promkes yang dikembangkan di posyandu</t>
  </si>
  <si>
    <t>Pengembangan upaya kesehatan bersumber masyarakat</t>
  </si>
  <si>
    <t>Terlaksananya Pengembangan upaya kesehatan bersumber masyarakat</t>
  </si>
  <si>
    <t>Jumlah Posyandu yang diaktifkan</t>
  </si>
  <si>
    <t>Peningkatan dan pengembangan perilaku hidup bersih dan sehat</t>
  </si>
  <si>
    <t>Terlaksananya Peningkatan dan pengembangan perilaku hidup bersih dan sehat</t>
  </si>
  <si>
    <t>Jumlah Puskesmas yang dibina dalam penerapan Desa Siaga dan Posyandu Keluarga</t>
  </si>
  <si>
    <t>M</t>
  </si>
  <si>
    <t>Program Standarisasi Pelayanan Kesehatan</t>
  </si>
  <si>
    <t>Meningkatnya pelayanan fasilitas kesehatan yang terakreditasi</t>
  </si>
  <si>
    <t>Persentase fasilitas kesehatan yang terakreditasi</t>
  </si>
  <si>
    <t>Evaluasi dan pengembangan standar pelayanan kesehatan</t>
  </si>
  <si>
    <t>terlaksananya evaluasi dan pengembangan standar pelayanan kesehatan</t>
  </si>
  <si>
    <t>Jumlah Laboratorium Pelayanan Kesehatan yang dievaluasi</t>
  </si>
  <si>
    <t>Peningkatan mutu dan akreditasi fasilitas pelayanan kesehatan</t>
  </si>
  <si>
    <t>Terlaksananya Peningkatan mutu dan akreditasi fasilitas pelayanan kesehatan</t>
  </si>
  <si>
    <t>Jumlah FKTP dan FKTL yang terakreditasi/reakreditasi</t>
  </si>
  <si>
    <t>Peningkatan pelayanan kesehatan dasar dan tradisional</t>
  </si>
  <si>
    <t>Terlaksananya Peningkatan pelayanan kesehatan dasar dan tradisional</t>
  </si>
  <si>
    <t>Jumlah FKTP yang dibina agar memenuhi standar</t>
  </si>
  <si>
    <t>Peningkatan pelayanan kesehatan rujukan</t>
  </si>
  <si>
    <t>Terlaksananya Peningkatan pelayanan kesehatan rujukan</t>
  </si>
  <si>
    <t>Jumlah Rumah Sakit (RS) yang melaksanakan sistem rujukan terintegrasi</t>
  </si>
  <si>
    <t>Penyusunan Standar Pelayanan Kesehatan</t>
  </si>
  <si>
    <t>Tersusunnya Standar Pelayanan Kesehatan</t>
  </si>
  <si>
    <t>Jenis Akreditasi yang dilaksanakan</t>
  </si>
  <si>
    <t>N</t>
  </si>
  <si>
    <t>Program Sumber Daya Kesehatan</t>
  </si>
  <si>
    <t>Meningkatnya Puskesmas yang mempunyai minimal 5 tenaga kesehatan</t>
  </si>
  <si>
    <t>Persentase puskesmas yang mempunyai minimal 5 tenaga kesehatan</t>
  </si>
  <si>
    <t>Pemenuhan kebutuhan tenaga kesehatan di sarana Pelayanan Kesehatan</t>
  </si>
  <si>
    <t>Tersusunnya analisis dan rekomendasi kebutuhan tenaga kesehatan di NTB</t>
  </si>
  <si>
    <t>Jumlah analisis dan rekomendasi kebutuhan tenaga kesehatan di NTB</t>
  </si>
  <si>
    <t>Peningkatan kapasitas tenaga kesehatan termasuk pengembangan karir tenaga kesehatan</t>
  </si>
  <si>
    <t>Terlaksananya Peningkatan kapasitas tenaga kesehatan termasuk pengembangan karir tenaga kesehatan</t>
  </si>
  <si>
    <t>Jumlah SDM Kesehatan yang ditingkatkan kapasitasnya</t>
  </si>
  <si>
    <t>O</t>
  </si>
  <si>
    <t>Program Upaya Kesehatan Masyarakat</t>
  </si>
  <si>
    <t>Meningkatnya pelayanan kesehatan bagi penduduk terdampak krisis kesehatan akibat bencana dan/atau berpotensi bencana</t>
  </si>
  <si>
    <t>Persentase pelayanan kesehatan bagi penduduk terdampak krisis kesehatan akibat bencana dan/atau berpotensi bencana</t>
  </si>
  <si>
    <t>Pengadaan peralatan dan perbekalan kesehatan termasuk obat generik esensial</t>
  </si>
  <si>
    <t>Terlaksananya Pengadaan peralatan dan perbekalan kesehatan termasuk obat generik esensial</t>
  </si>
  <si>
    <t>Jumlah jenis obat untuk pelayanan kesehatan mata yang diadakan</t>
  </si>
  <si>
    <t>Peningkatan pelayanan dan penanggulangan masalah kesehatan</t>
  </si>
  <si>
    <t>Terlaksananya Peningkatan pelayanan dan penanggulangan masalah kesehatan</t>
  </si>
  <si>
    <t>Jumlah TGC (Tim Gerak Cepat) yang dibina</t>
  </si>
  <si>
    <t>Peningkatan pelayanan kesehatan bagi pengungsi korban bencana</t>
  </si>
  <si>
    <t>Terlaksananya Peningkatan pelayanan kesehatan bagi pengungsi korban bencana</t>
  </si>
  <si>
    <t>Jumlah Lokasi yang ditangani Tim Gerak Cepat (TGC) dan kluster kesehatan</t>
  </si>
  <si>
    <t>Dinas Ketahanan Pangan</t>
  </si>
  <si>
    <t>Program Peningkatan Ketahanan Pangan (Pertanian/Perkebunan)</t>
  </si>
  <si>
    <t>Meningkatnya Ketahanan dan Keragaman Konsumsi Pangan</t>
  </si>
  <si>
    <t>Pola Pangan Harapan (PPH) Ketersediaan</t>
  </si>
  <si>
    <t>Dewan Ketahanan Pangan (DKP)</t>
  </si>
  <si>
    <t>Tersedianya dokumen Dewan Ketahanan Pangan (DKP)</t>
  </si>
  <si>
    <t>Jumlah Dokumen</t>
  </si>
  <si>
    <t>Neraca Bahan Makanan (NBM)</t>
  </si>
  <si>
    <t>Penyusunan Neraca Bahan Makanan (NBM)</t>
  </si>
  <si>
    <t>Pelatihan GHP/GMP</t>
  </si>
  <si>
    <t>Terlaksananya Pelatihan GHP/GMP</t>
  </si>
  <si>
    <t>Pelatihan Pengolahan Pangan Lokal</t>
  </si>
  <si>
    <t>Terlaksananya Pelatihan Pengolahan Pangan Lokal</t>
  </si>
  <si>
    <t>Pemanfaatan Pekarangan untuk Pengembangan Pangan</t>
  </si>
  <si>
    <t>Jumlah KRPL</t>
  </si>
  <si>
    <t>Pemantauan Arus Distribusi Komoditas Pangan</t>
  </si>
  <si>
    <t>Jumlah Komoditas yang dipantau</t>
  </si>
  <si>
    <t>Pemantauan Harga Pangan dan Pengembangan Sistem Informasi Pasar</t>
  </si>
  <si>
    <t>Jumlah Komoditas dipantau</t>
  </si>
  <si>
    <t>Penerapan Jaminan Mutu dan Keamanan Pangan</t>
  </si>
  <si>
    <t>Terlaksananya penerapan Jaminan Mutu dan Keamanan Pangan</t>
  </si>
  <si>
    <t>Pengawasan Keamanan Pangan</t>
  </si>
  <si>
    <t>Pola Pangan Harapan (PPH) Ketersediaan Pangan</t>
  </si>
  <si>
    <t>Jumlah komoditi yang diawasi</t>
  </si>
  <si>
    <t>Pengawasan Mutu dan Keamanan Pangan Buah dan Sayur Segar</t>
  </si>
  <si>
    <t>Terlaksananya pengawasan Mutu dan Keamanan Pangan Buah dan Sayur Segar</t>
  </si>
  <si>
    <t>Jumlah komoditas pangan yang diawasi</t>
  </si>
  <si>
    <t>Pengembangan Cadangan Pangan Daerah</t>
  </si>
  <si>
    <t>Terlaksananya pengembangan Cadangan Pangan Daerah</t>
  </si>
  <si>
    <t>Jumlah Cadangan Pangan Pemerintah dan Masyarakat</t>
  </si>
  <si>
    <t>Pengembangan Kawasan Mandiri Pangan</t>
  </si>
  <si>
    <t>Terlaksananya Kawasan Mandiri Pangan</t>
  </si>
  <si>
    <t>Jumlah Desa Mandiri yang dikembangkan</t>
  </si>
  <si>
    <t>Pengembangan Lembaga Distribusi Pangan Masyarakat (LDPM)</t>
  </si>
  <si>
    <t>Pengembangan Lembaga Distribusi Pangan Masyarakat</t>
  </si>
  <si>
    <t>Jumlah LDPM yang dibina</t>
  </si>
  <si>
    <t>Pengembangan Lumbung Pangan</t>
  </si>
  <si>
    <t>Pengembangan lumbung pangan</t>
  </si>
  <si>
    <t>Jumlah Lumbung Pangan yang terbangun/Stok Cadangan Pangan Masyakarat</t>
  </si>
  <si>
    <t>Pengembangan Percepatan Penganekaragaman Konsumsi Pangan (P2KP)</t>
  </si>
  <si>
    <t>Penyusunan Data Base Ketahanan Pangan</t>
  </si>
  <si>
    <t>Tersusunnya Data Base Ketahanan Pangan</t>
  </si>
  <si>
    <t>Penyusunan Peta Potensi Lahan PSAT</t>
  </si>
  <si>
    <t>Tersusunnya Peta Potensi Lahan PSAT</t>
  </si>
  <si>
    <t>Pertemuan Evaluasi Ketahanan Pangan</t>
  </si>
  <si>
    <t>Terlaksananya Pertemuan Evaluasi Ketahanan Pangan</t>
  </si>
  <si>
    <t>Prognosa Ketersediaan Pangan</t>
  </si>
  <si>
    <t>Sertifikasi Produk Pangan Buah dan Sayur Segar</t>
  </si>
  <si>
    <t>Tercapainya keamanan pangan segar</t>
  </si>
  <si>
    <t>Jumlah Komoditi tersertifikasi</t>
  </si>
  <si>
    <t>Sistem Kewaspadaan Pangan dan Gizi (SKPG)</t>
  </si>
  <si>
    <t>Pengembangan Sistem Kewaspdaan Pangan dan Gizi (SKPG)</t>
  </si>
  <si>
    <t>Temu Teknis Keamanan Pangan</t>
  </si>
  <si>
    <t>Pelatihan Hazard Analisys Critical Control Point (HACCP)</t>
  </si>
  <si>
    <t>Jumlah Pelaku Usaha</t>
  </si>
  <si>
    <t>Program Peningkatan Pemasaran Hasil Produksi Pertanian/Perkebunan</t>
  </si>
  <si>
    <t>Stabilnya harga pangan pokok di tingkat produsen dan konsumen</t>
  </si>
  <si>
    <t>Cakupan Pemasaran Produk Pangan Segar Asal Tumbuhan (PSAT) dan Produk Olahan</t>
  </si>
  <si>
    <t>Promosi atas hasil produksi pertanian/ perkebunan unggulan daerah</t>
  </si>
  <si>
    <t>Terlaksanya Promosi atas hasil produksi pertanian/ perkebunan unggulan daerah</t>
  </si>
  <si>
    <t>Jumlah Event Pameran</t>
  </si>
  <si>
    <t>Dinas Komunikasi, Informatika dan Statistik</t>
  </si>
  <si>
    <t xml:space="preserve">Program Optimalisasi Keamanan Informasi dan Tata Kelola Persandian </t>
  </si>
  <si>
    <t>Meningkatnya keamanan informasi dalam mendukung penyelenggaran sistem pemerintahan berbasis elektronik</t>
  </si>
  <si>
    <t>Cakupan Produk Hukum OPD yang diotentifikasi</t>
  </si>
  <si>
    <t>Pembinaan, Pengawasan, dan Evaluasi Pelaksanaan Keamanan Informasi</t>
  </si>
  <si>
    <t>Terlaksananya Pembinaan, Pengawasan, dan Evaluasi Pelaksanaan Keamanan Informasi</t>
  </si>
  <si>
    <t>Jumlah Kegiatan Pengawasan, dan Evaluasi Pelaksanaan Keamanan Informasi di Provinsi NTB</t>
  </si>
  <si>
    <t>Pengembangan SDM Persandian</t>
  </si>
  <si>
    <t>Terlaksananya Pengembangan SDM Persandian</t>
  </si>
  <si>
    <t>Jumlah Aparatur yang Mengikuti Pelatihan/Bimtek Persandian</t>
  </si>
  <si>
    <t>Penguatan Tata Kelola Persandian dan Keamanan Informasi</t>
  </si>
  <si>
    <t>Terlaksananya Penguatan Tata Kelola Persandian dan Keamanan Informasi</t>
  </si>
  <si>
    <t>Jumlah Dokumen Regulasi dan Hasil Koordinasi Penguatan Tata Kelola Persandian dan Keamanan Informasi</t>
  </si>
  <si>
    <t>Peningkatan Kapasitas Teknologi Keamanan Informasi</t>
  </si>
  <si>
    <t>Terlaksananya Peningkatan Kapasitas Teknologi Keamanan Informasi</t>
  </si>
  <si>
    <t>Persentase Peningkatan Kapasitas Teknologi Keamanan Informasi</t>
  </si>
  <si>
    <t>Penyelenggaraan Pengamanan Informasi Pemerintah Daerah</t>
  </si>
  <si>
    <t>Terlaksananya Penyelenggaraan Pengamanan Informasi Pemerintah Daerah</t>
  </si>
  <si>
    <t>Jumlah Perangkat Daerah yang Menggunakan Layanan Pengamanan Informasi Perangkat Daerah</t>
  </si>
  <si>
    <t>Program Pengembangan Data/Informasi/ Statistik Daerah</t>
  </si>
  <si>
    <t>Meningkatnya Ketersediaan Data Statistik Sektoral</t>
  </si>
  <si>
    <t>Cakupan ketersediaan data yang terintegrasi</t>
  </si>
  <si>
    <t>Pelayanan Data dan Informasi Pembangunan Daerah</t>
  </si>
  <si>
    <t>Terlaksananya Pelayanan Data dan Informasi Pembangunan Daerah</t>
  </si>
  <si>
    <t>Jumlah Masyarakat yang Terlayani</t>
  </si>
  <si>
    <t>Penyusunan, Pengumpulan, Pengolahan, Updating, Analisis dan Diseminasi Statistik Ekonomi</t>
  </si>
  <si>
    <t>Tersusunnya Pengumpulan, Pengolahan, Updating, Analisis dan Diseminasi Statistik Ekonomi</t>
  </si>
  <si>
    <t>Jumlah Data Statistik Sektoral Bidang Ekonomi yang tersedia</t>
  </si>
  <si>
    <t>Penyusunan, Pengumpulan, Pengolahan, Updating, Analisis dan Diseminasi Statistik Sosial</t>
  </si>
  <si>
    <t>Tersusunnya Pengumpulan, Pengolahan, Updating, Analisis dan Diseminasi Statistik Sosial</t>
  </si>
  <si>
    <t>Jumlah Data Statistik Sektoral Bidang Sosial yang tersedia</t>
  </si>
  <si>
    <t>Penyusunan, Pengumpulan, Pengolahan, Updating, Analisis dan Diseminasi Statistik Sumber Daya Alam dan Infrastruktur</t>
  </si>
  <si>
    <t>Tersusunnya Pengumpulan, Pengolahan, Updating, Analisis dan Diseminasi Statistik Sumber Daya Alam dan Infrastruktur</t>
  </si>
  <si>
    <t>Jumlah Data Statistik Sektoral Bidang Sumber Daya Alam dan Infrastruktur yang tersedia</t>
  </si>
  <si>
    <t>Program Pengembangan e-Government</t>
  </si>
  <si>
    <t>Meningkatnya Pengelolaan SPBE yang terpadu dan menyeluruh untuk mencapai birokrasi dan pelayanan publik yang berkinerja tinggi</t>
  </si>
  <si>
    <t>Indeks Maturitas Sistem Pemerintahan Berbasis Elektronik (SPBE)</t>
  </si>
  <si>
    <t>Pengembangan dan Implementasi Aplikasi TIK</t>
  </si>
  <si>
    <t>Terlaksananya Pengembangan dan Implementasi Aplikasi TIK</t>
  </si>
  <si>
    <t>Jumlah Aplikasi TIK yang dikembangkan dan dimanfaatkan</t>
  </si>
  <si>
    <t>Pengembangan Data Center dan Data Recovery Center</t>
  </si>
  <si>
    <t>Terlaksananya Pengembangan Data Center dan Data Recovery Center</t>
  </si>
  <si>
    <t>Persentase Pemenuhan Standar Teknis Data Center dan Data Recovery Center</t>
  </si>
  <si>
    <t>Pengembangan Infrastruktur Jaringan Intra Pemerintah</t>
  </si>
  <si>
    <t>Terlaksananya Pengembangan Infrastruktur Jaringan Intra Pemerintah</t>
  </si>
  <si>
    <t>Jumlah simpul jaringan Perangkat Daerah yang terkoneksi</t>
  </si>
  <si>
    <t>Penguatan Tata Kelola TIK</t>
  </si>
  <si>
    <t>Terlaksananya Penguatan Tata Kelola TIK</t>
  </si>
  <si>
    <t>Jumlah Dokumen Regulasi dan Hasil Koordinasi Penguatan Tata kelola TIK</t>
  </si>
  <si>
    <t>Program Pengembangan Komunikasi, Informasi dan Media Massa</t>
  </si>
  <si>
    <t>Menyebarnya Publikasi dan Informasi tentang Kegiatan/Kebijakan Pemerintah</t>
  </si>
  <si>
    <t>Persentase informasi yang terpublikasi</t>
  </si>
  <si>
    <t>Pemberdayaan Kelompok Informasi Masyarakat (KIM)</t>
  </si>
  <si>
    <t>Terlaksananya Pemberdayaan Kelompok Informasi Masyarakat (KIM)</t>
  </si>
  <si>
    <t>Jumlah SDM anggota KIM yang terlatih</t>
  </si>
  <si>
    <t>Pengkajian dan Pengembangan Sistem Informasi</t>
  </si>
  <si>
    <t>Terlaksananya Pengkajian dan Pengembangan Sistem Informasi</t>
  </si>
  <si>
    <t>Jumlah Dokumen Hasil Kajian</t>
  </si>
  <si>
    <t>Penguatan Kemitraan dengan Lembaga dan Pers</t>
  </si>
  <si>
    <t>Terlaksananya Penguatan Kemitraan dengan Lembaga dan Pers</t>
  </si>
  <si>
    <t>Jumlah Lembaga dan Pers yang bermitra dalam penyebarluasan dan kualitas informasi</t>
  </si>
  <si>
    <t>Penyebarluasan Informasi Pembangunan Daerah</t>
  </si>
  <si>
    <t>Terlaksananya Penyebarluasan Informasi Pembangunan Daerah</t>
  </si>
  <si>
    <t>Jumlah penyebaran informasi kepada publik melalui media publik</t>
  </si>
  <si>
    <t>Publikasi Media Kreatif</t>
  </si>
  <si>
    <t>Terlaksananya publikasi Media Kreatif</t>
  </si>
  <si>
    <t>Jumlah kegiatan penyebaran informasi melalui media kreatif</t>
  </si>
  <si>
    <t>Temu Pelajar Kreatif</t>
  </si>
  <si>
    <t>Terlaksananya Temu Pelajar Kreatif</t>
  </si>
  <si>
    <t>Jumlah Pelajar Kreatif sebagai Objek Informasi</t>
  </si>
  <si>
    <t>Program Penguatan Keterbukaan Informasi Publik</t>
  </si>
  <si>
    <t>Cakupan Badan Publik yang Informatif</t>
  </si>
  <si>
    <t>Penguatan Kelembagaan Keterbukaan Informasi Publik</t>
  </si>
  <si>
    <t>Terlaksananya Penguatan Kelembagaan Keterbukaan Informasi Publik</t>
  </si>
  <si>
    <t>Jumlah PPID Pelayanan Dasar (Pendidikan, Kesehatan dan Desa) yang terbentuk</t>
  </si>
  <si>
    <t>Penguatan Kelembagaan Komisi Informasi</t>
  </si>
  <si>
    <t>Terlaksananya Penguatan Kelembagaan Komisi Informasi</t>
  </si>
  <si>
    <t>Jumlah Sengketa Informasi yang dapat terselesaikan melalui jalan Mediasi dan Ajudikasi</t>
  </si>
  <si>
    <t>Penguatan Layanan Data dan Informasi PPID Utama</t>
  </si>
  <si>
    <t>Terlaksananya Penguatan Layanan Data dan Informasi PPID Utama</t>
  </si>
  <si>
    <t>Jumlah kunjungan yang mengakses layanan PPID</t>
  </si>
  <si>
    <t>Program Peningkatan SDM Bidang Komunikasi Informatika dan Statistik</t>
  </si>
  <si>
    <t>Meningkatnya SDM Bidang Kominfo</t>
  </si>
  <si>
    <t>Persentase Peningkatan Kapasitas SDM Bidang Komunikasi InformatikaÂ </t>
  </si>
  <si>
    <t>Bimtek Bidang Kominfotik</t>
  </si>
  <si>
    <t>Terlaksananya Bimtek Bidang kominfotik</t>
  </si>
  <si>
    <t>Jumlah Peserta yang mengikuti Bimtek PPID</t>
  </si>
  <si>
    <t>Pelatihan SDM dalam Bidang Komunikasi dan Informasi</t>
  </si>
  <si>
    <t>Terlaksananya Pelatihan SDM dalam Bidang Komunikasi dan Informasi</t>
  </si>
  <si>
    <t>Jumlah Aparatur yang mengikuti pelatihan bidang kominfo</t>
  </si>
  <si>
    <t>Penilaian Angka Kredit Jafung Bidang Kominfo</t>
  </si>
  <si>
    <t>Terlaksananya Penilaian Angka Kredit Jafung Bidang Kominfo</t>
  </si>
  <si>
    <t>Jumlah pejabat fungsional bidang kominfo yang telah dinilai</t>
  </si>
  <si>
    <t>Dinas Koperasi Usaha Kecil dan Menengah</t>
  </si>
  <si>
    <t>Program Penciptaan Iklim Usaha Kecil Menengah Yang Kondusif</t>
  </si>
  <si>
    <t xml:space="preserve">Meningkatnya Usaha Kecil Menjadi Usaha Menengah </t>
  </si>
  <si>
    <t>Persentase Legalitas Usaha</t>
  </si>
  <si>
    <t>Perencanaan dan Pengembangan Usaha Kecil Menengah</t>
  </si>
  <si>
    <t>Terlaksananya Perencanaan dan Pengembangan Usaha Kecil Menengah</t>
  </si>
  <si>
    <t>Jumlah Laporan</t>
  </si>
  <si>
    <t>Program Pengembangan Kewirausahaan dan Keunggulan Kompetitif Usaha Kecil Menengah</t>
  </si>
  <si>
    <t>Meningkatnya Kualitas/Keterampilan SDM Usaha Kecil Menengah</t>
  </si>
  <si>
    <t>Prosentase Peningkatan Kapasitas SDM</t>
  </si>
  <si>
    <t>Pelatihan Manajemen Pengelolaan KUMKM</t>
  </si>
  <si>
    <t>Terlaksananya  Pelatihan Manajemen Pengelolaan KUMKM</t>
  </si>
  <si>
    <t>Jumlah KUKM yang Didiklat</t>
  </si>
  <si>
    <t>Pengembangan Inkubator Teknologi dan Bisnis</t>
  </si>
  <si>
    <t>Terlaksananya Pengembangan Inkubator Teknologi dan Bisnis</t>
  </si>
  <si>
    <t>Jumlah UKM  Yang Dibina Dan Difasilitasi Pengembangan</t>
  </si>
  <si>
    <t>Penyelenggaraan pelatihan kewirausahaan</t>
  </si>
  <si>
    <t>Terselenggaranya pelatihan kewirausahaan</t>
  </si>
  <si>
    <t>Jumlah Wirausaha yang didiklat</t>
  </si>
  <si>
    <t>Penyelenggaraan pendampingan diklat dan penunjang kegiatan diklat KUMKM</t>
  </si>
  <si>
    <t>Terselenggaranya pendampingan diklat dan penunjang kegiatan diklat KUMKM</t>
  </si>
  <si>
    <t>Jumlah Tenaga Pendamping Diklat KUMKM</t>
  </si>
  <si>
    <t>Program Pengembangan Sistem Pendukung Usaha Bagi Usaha Mikro Kecil Menengah</t>
  </si>
  <si>
    <t>Meningkatnya Usaha Mikro Menjadi Usaha Kecil</t>
  </si>
  <si>
    <t>Persentase peningkatan usaha kecil ke menengah</t>
  </si>
  <si>
    <t>Pengembangan Klaster Bisnis</t>
  </si>
  <si>
    <t>Terlaksananya Pengembangan  Klaster Bisnis</t>
  </si>
  <si>
    <t>Jumlah UMKM Sentra Yang Dibina</t>
  </si>
  <si>
    <t>Pengembangan Sarana Pemasaran Produk Usaha Mikro Kecil Menengah</t>
  </si>
  <si>
    <t>Terlaksananya Pengembangan Sarana Pemasaran Produk Usaha Mikro Kecil Menengah</t>
  </si>
  <si>
    <t>Jumlah Sarana Pemasaran  Yang Disediakan</t>
  </si>
  <si>
    <t>Penyelenggaraan pembinaan industri rumah tangga, industri kecil dan industri menengah</t>
  </si>
  <si>
    <t>Terselenggaranya pembinaan industri rumah tangga, industri kecil dan industri menengah</t>
  </si>
  <si>
    <t>Jumlah UKM Yang dibimtek dan difasilitasi pengembangan usaha</t>
  </si>
  <si>
    <t>Penyelenggaraan Promosi produk Usaha Mikro Kecil dan Menengah</t>
  </si>
  <si>
    <t>Terselenggaranya Promosi produk Usaha Mikro Kecil dan Menengah</t>
  </si>
  <si>
    <t>Event Promosi</t>
  </si>
  <si>
    <t>Program Peningkatan Kualitas Kelembagaan Koperasi</t>
  </si>
  <si>
    <t>Meningkatnya Koperasi yang Beroperasi sesuai Peraturan Perundang-undangan</t>
  </si>
  <si>
    <t>Persentase Koperasi Berkualitas terhadap koperasi aktif ; Persentase Koperasi Aktif</t>
  </si>
  <si>
    <t>Pemantauan pengelolaan dana pemerintah bagi koperasi</t>
  </si>
  <si>
    <t>Terlaksananya  Pemantauan pengelolaan dana pemerintah bagi koperasi</t>
  </si>
  <si>
    <t>Prosentase  KUMKM  yang mendapat fasilitasi akses permodalan</t>
  </si>
  <si>
    <t>Pembinaan dan Pengawasan Koperasi</t>
  </si>
  <si>
    <t>Terlaksananya  Pembinaan dan Pengawasan Koperasi</t>
  </si>
  <si>
    <t>Jumlah Koperasi yang dibina dan diawasi</t>
  </si>
  <si>
    <t>Penguatan, pengawasan, dan perhargaan koperasi berprestasi</t>
  </si>
  <si>
    <t>Terlaksananya Penguatan, pengawasan, dan perhargaan koperasi berprestasi</t>
  </si>
  <si>
    <t>Jumlah Koperasi Berprestasi</t>
  </si>
  <si>
    <t>Peningkatan dan pengembangan jaringan kerjasama usaha koperasi</t>
  </si>
  <si>
    <t>Terlaksananya Peningkatan dan pengembangan jaringan kerjasama usaha koperasi</t>
  </si>
  <si>
    <t>Frekuensi koordinasi kerjasama</t>
  </si>
  <si>
    <t>Penyelarasan Kebijakan dan Program Pengembangan Koperasi</t>
  </si>
  <si>
    <t>Terlaksananya Penyelarasan Kebijakan dan Program Pengembangan Koperasi</t>
  </si>
  <si>
    <t>Jumlah Koperasi yang yang dibina dan difasilitasi pengembangan</t>
  </si>
  <si>
    <t>Rintisan penerapan teknologi sederhana/manajemen modern pada jenis usaha koperasi</t>
  </si>
  <si>
    <t>Terlaksananya Rintisan penerapan teknologi sederhana/manajemen modern pada jenis usaha koperasi</t>
  </si>
  <si>
    <t>Jumlah  KSP/USP-PS  Yang dibina dan dikembangkan</t>
  </si>
  <si>
    <t>Dinas Lingkungan Hidup dan Kehutanan</t>
  </si>
  <si>
    <t>Program Pengelolaan Hutan</t>
  </si>
  <si>
    <t>Meningkatnya upaya pengelolaan hutan</t>
  </si>
  <si>
    <t>Persentase desa sekitar hutan yang diberdayakan melalui pembentukan kelompok HHBK dan Jasling ; Cakupan Luas Pengembangan Tanaman Gaharu dan HHBK Lainnya</t>
  </si>
  <si>
    <t>Pengembangan Usaha Kehutanan</t>
  </si>
  <si>
    <t>Terlaksananya Pengembangan Usaha Kehutanan</t>
  </si>
  <si>
    <t>Jumlah ijin/usaha pemanfaatan HHBK, HHK, dan Jasling selain karbon</t>
  </si>
  <si>
    <t>Pengendalian Pengelolaan dan Peredaran Hasil Hutan</t>
  </si>
  <si>
    <t>Terlaksananya penatausahaan hasil hutan di unit usaha</t>
  </si>
  <si>
    <t>Jumlah unit usaha kehutanan yang melaksanakan penatausahaan hasil hutan secara tertib</t>
  </si>
  <si>
    <t>Perencanaan dan Tata Hutan</t>
  </si>
  <si>
    <t>Terlaksanannya fasilitasi penguatan kelembagaan unit pengelola hutan</t>
  </si>
  <si>
    <t>Jumlah KPH yang dilakukan penataan batas</t>
  </si>
  <si>
    <t>Program Pengembangan Kinerja Pengelolaan Persampahan</t>
  </si>
  <si>
    <t>Meningkatnya penanganan Sampah</t>
  </si>
  <si>
    <t>Persentase Pengurangan Sampah ; Persentase penanganan sampah</t>
  </si>
  <si>
    <t>Kerjasama pengelolaan persampahan</t>
  </si>
  <si>
    <t>Terbangunnya kerjasama pengelolaan sampah</t>
  </si>
  <si>
    <t>Jumlah unit usaha pengelolaan sampah yang terbentuk</t>
  </si>
  <si>
    <t>Peningkatan operasi dan pemeliharaan prasarana dan sarana persampahan</t>
  </si>
  <si>
    <t>Terlaksananya operasional TPA Regional</t>
  </si>
  <si>
    <t>Jumlah TPA dan TPST regional yang operasional</t>
  </si>
  <si>
    <t>Peningkatan peran serta masyarakat dalam pengelolaan persampahan</t>
  </si>
  <si>
    <t>Jumlah bank sampah yang terbentuk</t>
  </si>
  <si>
    <t>Program Pengendalian Pencemaran dan Perusakan Lingkungan Hidup</t>
  </si>
  <si>
    <t>Meningkatnya Upaya Pengendalian Pencemaran dan Perusakan Lingkungan Hidup</t>
  </si>
  <si>
    <t>Cakupan lokasi yang dikendalikan kualitas air dan udaranya</t>
  </si>
  <si>
    <t>Pemantauan Kualitas Lingkungan</t>
  </si>
  <si>
    <t>Terlaksananya Pemantauan Kualitas Lingkungan</t>
  </si>
  <si>
    <t>Jumlah kab/kota yang diukur baku mutu udara dan airnya</t>
  </si>
  <si>
    <t>Pengelolaan Kebijakan Lingkungan Hidup</t>
  </si>
  <si>
    <t>Terlaksananya Pengelolaan Kebijakan Lingkungan Hidup</t>
  </si>
  <si>
    <t>Jumlah KLHS yang tereview kelayakannya</t>
  </si>
  <si>
    <t>Pengelolaan Persampahan dan Limbah B3</t>
  </si>
  <si>
    <t>Jumlah unit usaha/ kegiatan penghasil dan pengumpul limbah B3 yang tertib aturan</t>
  </si>
  <si>
    <t>Pengembangan Laboratorium Lingkungan</t>
  </si>
  <si>
    <t>Terlaksananya Pengembangan Laboratorium Lingkungan</t>
  </si>
  <si>
    <t>Jumlah parameter yang dapat di uji di Lab</t>
  </si>
  <si>
    <t>Pengendalian Kerusakan Lingkungan</t>
  </si>
  <si>
    <t>Terlaksananya penanganan kasus kerusakan lingkungan</t>
  </si>
  <si>
    <t>Jumlah kabupaten/ kota yang terinventarisasi mempunyai kerusakan lahan dan pesisir</t>
  </si>
  <si>
    <t>Pengkajian Dampak Lingkungan</t>
  </si>
  <si>
    <t>Terlaksananya validasi KLHS</t>
  </si>
  <si>
    <t>Jumlah usaha/kegiatan yang taat terhadap upaya pengelolaan dan pemantauan lingkungan yang tertera dalam dokumen lingkungan</t>
  </si>
  <si>
    <t>Peningkatan Kapasitas Lingkungan Hidup</t>
  </si>
  <si>
    <t>Terlaksananya Peningkatan Kapasitas Lingkungan Hidup</t>
  </si>
  <si>
    <t>Jumlah fasilitasi inisiatif lokal adaptasi perubahan iklim melalui Proklim dan Adiwiyata</t>
  </si>
  <si>
    <t>Program Perlindungan Hutan, Konservasi Sumber Daya Alam dan Ekosistem</t>
  </si>
  <si>
    <t>Meningkatnya upaya Perlindungan Hutan dan konservasi sumberdaya alam dan ekosistem</t>
  </si>
  <si>
    <t>Rasio Kemampuan perlindungan hutan</t>
  </si>
  <si>
    <t>Konservasi dan Sumber Daya Alam Hayati</t>
  </si>
  <si>
    <t>Terlaksananya Konservasi dan Sumber Daya Alam Hayati</t>
  </si>
  <si>
    <t>Jumlah KEE yang memiliki lembaga yang difasilitasi pembentukannya</t>
  </si>
  <si>
    <t>Pencegahan dan Pengamanan Hutan</t>
  </si>
  <si>
    <t>Terlaksananya upaya pengendalian, pencegahan dan pengamanan hutan</t>
  </si>
  <si>
    <t>Jumlah lokasi dilaksanakannya pencegahan dan pengendalian gangguan keamanan hutan melalui sosialisasi dan patroli</t>
  </si>
  <si>
    <t>Pencegahan dan Pengendalian Kebakaran Hutan dan Lahan</t>
  </si>
  <si>
    <t>Terlaksananya Pencegahan dan Pengendalian Kebakaran Hutan dan Lahan</t>
  </si>
  <si>
    <t>Jumlah titik api yang dikendalikan</t>
  </si>
  <si>
    <t>Penegakan Hukum Kehutanan</t>
  </si>
  <si>
    <t>Terlaksananya Penegakan Hukum Kehutanan</t>
  </si>
  <si>
    <t>Jumlah penyelesaian kasus Tipihut sampai P21</t>
  </si>
  <si>
    <t>Program Rehabilitasi, Kerjasama dan Perhutanan Sosial</t>
  </si>
  <si>
    <t>Menurunnya luas lahan kritis</t>
  </si>
  <si>
    <t>Persentase desa sekitar hutan yang diberdayakan berbasis perhutanan sosial ; Persentase penurunan luas lahan kritis</t>
  </si>
  <si>
    <t>Pengelolaan DAS</t>
  </si>
  <si>
    <t>Terlaksananya Pengelolaan DAS</t>
  </si>
  <si>
    <t>Jumlah bangunan KTA yang dibuat</t>
  </si>
  <si>
    <t>Penyuluhan dan Pemberdayaan Masyarakat</t>
  </si>
  <si>
    <t>Jumlah kelompok perhutanan sosial yang difasilitasi pembentukannya</t>
  </si>
  <si>
    <t>Rehabilitasi Hutan dan Lahan Kritis</t>
  </si>
  <si>
    <t>Jumlah bibit yang diberikan kepada masyarakat</t>
  </si>
  <si>
    <t>Dinas Pariwisata</t>
  </si>
  <si>
    <t>Program Penataan Geopark</t>
  </si>
  <si>
    <t xml:space="preserve">Meningkatnya Penataan Geopark </t>
  </si>
  <si>
    <t>Persentase Geosite yang tertata</t>
  </si>
  <si>
    <t>Jumlah Pengembangan Geosite di NTB yang tertata</t>
  </si>
  <si>
    <t>Program Pengembangan Atraksi dan Daya Tarik Wisata</t>
  </si>
  <si>
    <t>Meningkatnya Pengembangan Atraksi dan Daya Tarik Wisata</t>
  </si>
  <si>
    <t>Rata-rata Lama Menginap</t>
  </si>
  <si>
    <t>Pelaksanaan Keragaman Atraksi dan Daya Tarik Wisata</t>
  </si>
  <si>
    <t>Terlaksananya  Keragaman Atraksi dan Daya Tarik Wisata</t>
  </si>
  <si>
    <t>Jumlah festival atraksi budaya yang difasilitasi</t>
  </si>
  <si>
    <t>Pengembangan Kerjasama Industri Kreatif</t>
  </si>
  <si>
    <t>Terlaksananya Pengembangan jenis dan paket wisata unggulan</t>
  </si>
  <si>
    <t>Jumlah Workshop dan inovasi produk industri kreatif</t>
  </si>
  <si>
    <t>Peningkatan Strategi Tata Kelola Atraksi dan Daya Tarik Wisata</t>
  </si>
  <si>
    <t>Terlaksananya Peningkatan Strategi Tata Kelola Atraksi dan Daya Tarik Wisata</t>
  </si>
  <si>
    <t>Jumlah event atraksi yang dikelola</t>
  </si>
  <si>
    <t>Program Pengembangan Destinasi Pariwisata</t>
  </si>
  <si>
    <t>Meningkatnya Pengembangan Destinasi Pariwisata</t>
  </si>
  <si>
    <t>Persentase Desa Wisata yang dikembangkan (target 99 desa)</t>
  </si>
  <si>
    <t>Pembinaan dan Pemantapan Kawasan Pariwisata</t>
  </si>
  <si>
    <t>Terlaksananya Pembinaan dan Pemantapan Kawasan Pariwisata</t>
  </si>
  <si>
    <t>Jumlah kawasan strategis pariwisata</t>
  </si>
  <si>
    <t>Penataan Destinasi Pariwisata di 10 kab/kota</t>
  </si>
  <si>
    <t>Terlaksananya Penataan Destinasi Pariwisata di 10 kab/kota</t>
  </si>
  <si>
    <t>Jumlah Sarpras pada 20 Desa Wisata</t>
  </si>
  <si>
    <t>Pengembangan Daerah Tujuan Wisata</t>
  </si>
  <si>
    <t>Terlaksananya Pengembangan Daerah Tujuan Wisata</t>
  </si>
  <si>
    <t>Pengembangan jenis dan paket wisata unggulan</t>
  </si>
  <si>
    <t>Tersedianya komponen instalasi listrik/penerangan bangunan kantor</t>
  </si>
  <si>
    <t>Jumlah workshop paket wisaata</t>
  </si>
  <si>
    <t>Pengembangan, sosialisasi, dan penerapan serta pengawasan standardisasi</t>
  </si>
  <si>
    <t>Terlaksananya Pengembangan manusia dan profesionalisme bidang pariwisata</t>
  </si>
  <si>
    <t>Pelaksanaan sosialisasi wisata halal dan desa wisata</t>
  </si>
  <si>
    <t>Peningkatan Pembangunan Sarana dan Prasarana Pariwisata</t>
  </si>
  <si>
    <t>Terlaksananya Peningkatan Pembangunan Sarana dan Prasarana Pariwisata</t>
  </si>
  <si>
    <t>Jumlah sarpras pada 20 desa wisata</t>
  </si>
  <si>
    <t>Program Pengembangan Kemitraan</t>
  </si>
  <si>
    <t>Meningkatnya Pengembangan Kemitraan</t>
  </si>
  <si>
    <t>Persentase SDM penunjang layanan pariwisata yang memenuhi standar</t>
  </si>
  <si>
    <t>Pengembangan sumber daya manusia dan profesionalisme bidang pariwisata</t>
  </si>
  <si>
    <t>Jumlah pelaku wisata yang dilatih</t>
  </si>
  <si>
    <t>Penyuluhan kelompok sadar wisata dan sadar budaya</t>
  </si>
  <si>
    <t>Terlaksananya kelompok sadar wisata dan sadar budaya</t>
  </si>
  <si>
    <t>Jumlah Pokdarwis yang diberikan penyuluhan dan pendampingan</t>
  </si>
  <si>
    <t>Program Pengembangan Pemasaran Pariwisata</t>
  </si>
  <si>
    <t>Meningkatnya Pengembangan Pemasaran Pariwisata</t>
  </si>
  <si>
    <t>Angka kunjungan wisatawan</t>
  </si>
  <si>
    <t>Pelaksanaan promosi pariwisata nusantara di dalam dan di luar negeri</t>
  </si>
  <si>
    <t>Terlaksananya promosi pariwisata nusantara di dalam dan di luar negeri</t>
  </si>
  <si>
    <t>Jumlah Promosi Event yang dilaksanakan</t>
  </si>
  <si>
    <t>Pengembangan jaringan kerjasama promosi pariwisata</t>
  </si>
  <si>
    <t>Terlaksananya Pengembangan jaringan kerjasama promosi pariwisata</t>
  </si>
  <si>
    <t>Jumlah jaringan kerjasama serta media informasi</t>
  </si>
  <si>
    <t>Pengembangan statistik wisata terpadu</t>
  </si>
  <si>
    <t>Terlaksananya Pengembangan statistik wisata terpadu</t>
  </si>
  <si>
    <t>Jumlah buku analisa pasar dan statistik pariwisata</t>
  </si>
  <si>
    <t>Dinas Pekerjaan Umum dan Penataan Ruang</t>
  </si>
  <si>
    <t>Program Pemanfaatan Ruang</t>
  </si>
  <si>
    <t>Meningkatnya Pengendalian Pemanfaatan Ruang</t>
  </si>
  <si>
    <t>Persentase deviasi pelaksanaan RTRW terhadap rencana pemanfaatan</t>
  </si>
  <si>
    <t>Peningkatan Peran Serta Masyarakat Dalam Pemanfaatan Ruang</t>
  </si>
  <si>
    <t>Terlaksananya Peningkatan Peran Serta Masyarakat Dalam Pemanfaatan Ruang</t>
  </si>
  <si>
    <t>Telaksananya Kegiatan Sosialisasi</t>
  </si>
  <si>
    <t>Survey dan Pemetaan</t>
  </si>
  <si>
    <t>Terselenggaranya Sosialisasi dan Diseminasi Peraturan Jasa Konstruksi</t>
  </si>
  <si>
    <t>Terwujudnya sistem informasi/database pemanfaatan ruang (Kawasan)</t>
  </si>
  <si>
    <t>Program Pembangunan Jalan dan Jembatan</t>
  </si>
  <si>
    <t>Meningkatnya jalan dan jembatan provinsi dalam kondisi mantap</t>
  </si>
  <si>
    <t>Jaringan jalan Provinsi Dalam Kondisi Mantap</t>
  </si>
  <si>
    <t>Monitoring, Evaluasi dan Pelaporan</t>
  </si>
  <si>
    <t>Terlaksananya penyusunan laporan bulanan, Tri Wulan dan Tahunan</t>
  </si>
  <si>
    <t>Pembangunan Jalan</t>
  </si>
  <si>
    <t>Terlaksananya pembangunan jalan</t>
  </si>
  <si>
    <t>Panjang jalan provinsi yg dibangun</t>
  </si>
  <si>
    <t>Pembangunan Jembatan</t>
  </si>
  <si>
    <t>Terlaksananya pembangunan Jembatan</t>
  </si>
  <si>
    <t>Terlaksananya pembangunan jembatan</t>
  </si>
  <si>
    <t>Pembinaan Teknis Jalan dan Jembatan</t>
  </si>
  <si>
    <t>Terselenggaranya Pembinaan Teknis Jalan dan Jembatan</t>
  </si>
  <si>
    <t>Terlaksananya pembinaan teknis jalan dan jembatan</t>
  </si>
  <si>
    <t>Perencanaan Pembangunan Jalan</t>
  </si>
  <si>
    <t>Tersusunnya dokumen rencana pembangunan embung dan bangunan penampung air lainnya</t>
  </si>
  <si>
    <t>Tersusunnya rencana pembangunan jalan provinsi</t>
  </si>
  <si>
    <t>Perencanaan Pembangunan Jembatan</t>
  </si>
  <si>
    <t>Tersusunnya dokumen rencana pembangunan Jembatan</t>
  </si>
  <si>
    <t>Tersusunnya rencana pembangunan jembatan</t>
  </si>
  <si>
    <t>Program Pembangunan Sarana dan Prasarana Umum</t>
  </si>
  <si>
    <t>Jumlah Gedung Pemerintah yang Berfungsi kembali</t>
  </si>
  <si>
    <t>Pembangunan fasilitas umum dan fasilitas sosial</t>
  </si>
  <si>
    <t>Terlaksananya pembangunan fasilitas umum dan fasilitas sosial</t>
  </si>
  <si>
    <t>terbangunnya fasilitas umum dan perkantoran akibat gempa</t>
  </si>
  <si>
    <t>Program Pembangunan Sistem Informasi/Data Base Jalan dan Jembatan</t>
  </si>
  <si>
    <t>Meningkatnya Pembangunan Sistem Informasi/Data Base Jalan dan Jembatan</t>
  </si>
  <si>
    <t>Rencana program</t>
  </si>
  <si>
    <t>Penyusunan Sistem Informasi/Data Base Jalan</t>
  </si>
  <si>
    <t>Terlaksananya penyusunan sistem informasi/data base jalan</t>
  </si>
  <si>
    <t>jumlah laporan hasil survey jalan</t>
  </si>
  <si>
    <t>Penyusunan Sistem Informasi/Data Base Jembatan</t>
  </si>
  <si>
    <t>Terlaksananya penyusunan sistem informasi/data base Jembatan</t>
  </si>
  <si>
    <t>Jumlah laporan Data Hasil survey kondisi jembatan</t>
  </si>
  <si>
    <t>Program Pembinaan Jasa Konstruksi</t>
  </si>
  <si>
    <t xml:space="preserve">Meningkatnya Industri konstruksi yang kompetitif </t>
  </si>
  <si>
    <t>Daya serap jasa konstruksi bersertifikat</t>
  </si>
  <si>
    <t>Pelatihan Uji Kompetensi dan Keberhasilan Konstruksi</t>
  </si>
  <si>
    <t>Terlaksananya Pelatihan Uji Kompetensi dan Keberhasilan Konstruksi</t>
  </si>
  <si>
    <t>Terlaksananya pelatihan uji kompetensi dan keberhasilan konstruksi</t>
  </si>
  <si>
    <t>Pemberdayaan Kelembagaan Sumberdaya Konstruksi</t>
  </si>
  <si>
    <t>Terlaksananya Pemberdayaan Kelembagaan Sumberdaya Konstruksi</t>
  </si>
  <si>
    <t>Dokumen pembinaan uit P2JK (pemberdayaan dan pengawasan jasa kontruksi) di kab/kota</t>
  </si>
  <si>
    <t>Pengaturan dan Penyelenggaraan Ijin Usaha Jasa Konstruksi</t>
  </si>
  <si>
    <t>Terlaksananya Pengaturan dan Penyelenggaraan Ijin Usaha Jasa Konstruksi</t>
  </si>
  <si>
    <t>Dokumen penyelenggaraan ijin usaha jasa konstruksi</t>
  </si>
  <si>
    <t>Penguatan Forum Jasa Konstruksi Daerah (FJKD)</t>
  </si>
  <si>
    <t>Fasilitasi Forum Jasa Konstruksi Daerah (FJKD)</t>
  </si>
  <si>
    <t>Terlaksananya Fasilitas Forum Jasa Konstruksi Daerah (FJKD)</t>
  </si>
  <si>
    <t>Sosialisasi dan Diseminasi Peraturan Jasa Konstruksi</t>
  </si>
  <si>
    <t>terlaksananya sosialisasi dan diseminasi peraturan perundang-undangan jasa kontruksi</t>
  </si>
  <si>
    <t>Program Pengembangan dan Pengelolaan Jaringan Irigasi, Rawa dan Jaringan Pengairan lainnya</t>
  </si>
  <si>
    <t>Meningkatnya layanan jaringan irigasi dan rawa</t>
  </si>
  <si>
    <t>Indeks Kinerja Sistem Irigasi</t>
  </si>
  <si>
    <t>Pembangunan Jaringan Irigasi</t>
  </si>
  <si>
    <t>Terlaksananya pembangunan Jaringan Irigasi</t>
  </si>
  <si>
    <t>Jumlah pembangunan Jaringan Irigasi yang dibangun</t>
  </si>
  <si>
    <t>Peningkatan Pengelolaan Jaringan Irigasi</t>
  </si>
  <si>
    <t>Terlaksananya Rehabilitasi/pemeliharaan jaringan irigasi</t>
  </si>
  <si>
    <t>Jumlah laporan kegiatan KOMIR, dewan SDA, PAI, Diklat dan Lomba Juru Pintu/Pengamat Air dan Rehab. Sal. Irigasi</t>
  </si>
  <si>
    <t>Perencanaan pembangunan jaringan irigasi</t>
  </si>
  <si>
    <t>Jumlah Daerah Irigasi yang direncanakan</t>
  </si>
  <si>
    <t>Rehabilitasi/pemeliharaan jaringan irigasi</t>
  </si>
  <si>
    <t>Terlaksananya Rehab / Pemeliharaan jaringan irigasi</t>
  </si>
  <si>
    <t>OP Jaringan Irigasi yang dilaksanakan</t>
  </si>
  <si>
    <t>Program Pengembangan Keterpaduan Infrastruktur Antar Kawasan</t>
  </si>
  <si>
    <t>Meningkatnya Keterpaduan Perencanaan, Pemrograman dan Penganggaran infrastruktur</t>
  </si>
  <si>
    <t>Tingkat keterpaduan infrastruktur antar Kawasan</t>
  </si>
  <si>
    <t>Sinkronisasi Kebijakan Pengembangan Kawasan</t>
  </si>
  <si>
    <t>Terlaksananya Sinkronisasi Kebijakan Pengembangan Kawasan</t>
  </si>
  <si>
    <t>Tersedianya data prasarana dan sarana yang sesuai dengan</t>
  </si>
  <si>
    <t>Program Pengembangan Keterpaduan Infrastruktur Antar Sektor</t>
  </si>
  <si>
    <t>Meningkatnya Keterpaduan Infrastruktur Antar Sektor</t>
  </si>
  <si>
    <t>Tingkat keterpaduan infrastruktur antar Sektor</t>
  </si>
  <si>
    <t>Sinkronisasi Kebijakan Pengembangan Sektor</t>
  </si>
  <si>
    <t>Terlaksananya Sinkronisasi Kebijakan Pengembangan Sektor</t>
  </si>
  <si>
    <t>Terlaksananya kegiatan keterpaduan kebijakan pengembangan antar sektor</t>
  </si>
  <si>
    <t>Program Pengembangan Keterpaduan Infrastruktur Wilayah</t>
  </si>
  <si>
    <t>Meningkatnya Keterpaduan Infrastruktur Wilayah</t>
  </si>
  <si>
    <t>Tingkat keterpaduan infrastruktur antar Wilayah</t>
  </si>
  <si>
    <t>Perencanaan Pengembangan Keterpaduan Infrastruktur Wilayah</t>
  </si>
  <si>
    <t>Tersusunnya dokumen rencana Pengembangan Keterpaduan Infrastruktur Wilayah</t>
  </si>
  <si>
    <t>Terselengaranya perencanaan pengembangan keterpaduan prasarana dan sarana infrastruktur wilayah</t>
  </si>
  <si>
    <t>Program Pengembangan Kinerja Pengelolaan Air Minum dan Air Limbah</t>
  </si>
  <si>
    <t>Meningkatnya Kinerja Pengelolaan Air Minum dan Air Limbah</t>
  </si>
  <si>
    <t>Cakupan Air Minum ; Cakupan sanitasi</t>
  </si>
  <si>
    <t>Penyediaan prasarana dan sarana air limbah</t>
  </si>
  <si>
    <t>Tersedianya prasarana dan sarana air limbah</t>
  </si>
  <si>
    <t>terlaksananya pembangunan sarana &amp; prasarana air limbah</t>
  </si>
  <si>
    <t>Penyediaan prasarana dan sarana air minum bagi masyarakat berpenghasilan rendah</t>
  </si>
  <si>
    <t>Tersedianya prasarana dan sarana air minum bagi masyarakat berpenghasilan rendah</t>
  </si>
  <si>
    <t>tersedianya penyediaan dan pengolahan air minum</t>
  </si>
  <si>
    <t>Perencanaan penyediaan prasarana dan sarana air minum bagi masyarakat</t>
  </si>
  <si>
    <t>Terlaksananya perencanaan penyediaan prasarana dan sarana air minum bagi masyarakat</t>
  </si>
  <si>
    <t>tersusunnya laporan perencanaan sarana dan prasarana DED air minum</t>
  </si>
  <si>
    <t>Perencanaan prasarana dan sarana air limbah</t>
  </si>
  <si>
    <t>Tersusunnya perencanaan prasarana dan sarana air limbah</t>
  </si>
  <si>
    <t>Terlaksananya perencanaan penyediaan prasarana dan sarana air limbah</t>
  </si>
  <si>
    <t>Program Pengembangan Pelayanan Jasa Pengujian</t>
  </si>
  <si>
    <t xml:space="preserve">Meningkatnya profesionalisme dan independensi pengawasan mutu infrastruktur </t>
  </si>
  <si>
    <t>Sertifikasi hasil uji</t>
  </si>
  <si>
    <t>Pengujian Bahan Bangunan</t>
  </si>
  <si>
    <t>Terlaksananya Pengujian Bahan Bangunan</t>
  </si>
  <si>
    <t>Tersusunnya Laporan Kegiatan Pengujian Tanah dan Bahan Bangunan</t>
  </si>
  <si>
    <t>Pengujian kualitas air</t>
  </si>
  <si>
    <t>Terlaksananya Pengujian kualitas air</t>
  </si>
  <si>
    <t>Tersusunnya Laporan Kegiatan Pengujian Kualitas Air</t>
  </si>
  <si>
    <t>Program Pengembangan Wilayah Strategis dan Cepat Tumbuh</t>
  </si>
  <si>
    <t xml:space="preserve">Meningkatnya sarana dan prasarana Umum pada Kawasan Strategis </t>
  </si>
  <si>
    <t>Daya tumbuh wilayah strategis</t>
  </si>
  <si>
    <t>Pembangunan/peningkatan infrastruktur</t>
  </si>
  <si>
    <t>Terlaksananya Pembangunan/peningkatan infrastruktur</t>
  </si>
  <si>
    <t>Terbangunnya infrastruktur pendukung wisata potensial, infrastruktur kawasan permukiman nelayan dan penataan kawasan pantai</t>
  </si>
  <si>
    <t>Program Pengembangan, Pengelolaan dan Konservasi Sungai, Danau dan Sumber Daya Air Lainnya</t>
  </si>
  <si>
    <t>Meningkatnya ketersediaan air irigasi dan mengurangi resiko daya rusak air</t>
  </si>
  <si>
    <t>Kapasitas tampung</t>
  </si>
  <si>
    <t>Pembangunan embung dan bangunan penampung air lainnya</t>
  </si>
  <si>
    <t>Terlaksananya Pembangunan embung dan bangunan penampung air lainnya</t>
  </si>
  <si>
    <t>Kapasitas tampungan air baku yang terpenuhi</t>
  </si>
  <si>
    <t>Pemeliharaan dan rehabilitasi embung dan bangunan penampung air lainnya</t>
  </si>
  <si>
    <t>Terlaksananya Pemeliharaan dan rehabilitasi embung dan bangunan penampung air lainnya</t>
  </si>
  <si>
    <t>Jumlah bendungan dan embung yang dipelihara rutin</t>
  </si>
  <si>
    <t>Pengelolaan dan Pengembangan Prasarana dan Sarana jaringan Hidrologi</t>
  </si>
  <si>
    <t>Terlaksananya Pengelolaan dan Pengembangan Prasarana dan Sarana jaringan Hidrologi</t>
  </si>
  <si>
    <t>Jumlah jaringan hidrologi yang dioperasikan optimal</t>
  </si>
  <si>
    <t>Pengelolaan dan Penyediaan Data dan Informasi Sumber Daya Air</t>
  </si>
  <si>
    <t>Terlaksananya Pengelolaan dan Penyediaan Data dan Informasi Sumber Daya Air</t>
  </si>
  <si>
    <t>Terlaksananya Kegiatan Pengelolaan dan Penyediaan Data dan Informasi SDA</t>
  </si>
  <si>
    <t>Pengembangan Pelayanan Hidrologi Mendukung Konservasi Sumber Daya Air</t>
  </si>
  <si>
    <t>Terlaksananya Pengembangan Pelayanan Hidrologi Mendukung Konservasi Sumber Daya Air</t>
  </si>
  <si>
    <t>Jumlah pos Hidrologi yang di updating, publikasi dan validasi data hidrologinya</t>
  </si>
  <si>
    <t>Perencanaan Pembangunan Embung dan Bangunan Penampung Air Lainnya</t>
  </si>
  <si>
    <t>Dokumen perencanaan pembangunan embung; dan bangunan penampung air lainnya</t>
  </si>
  <si>
    <t>Program Pengendalian Banjir</t>
  </si>
  <si>
    <t>Penurunan jumlah titik banjir</t>
  </si>
  <si>
    <t>Pengendalian banjir pada daerah tangkapan air dan badan-badan sungai</t>
  </si>
  <si>
    <t>Terkendalinya banjir pada daerah tangkapan air dan badan-badan sungai</t>
  </si>
  <si>
    <t>panjang talud/bronjong sungai</t>
  </si>
  <si>
    <t>Rehabilitasi/pemeliharaan bantaran dan tanggul sungai</t>
  </si>
  <si>
    <t>Terlaksananya Rehab / Pemeliharaan bantaran dan tanggul sungai</t>
  </si>
  <si>
    <t>Terlaksananya Normalisasi/perkuatan tebing sungai</t>
  </si>
  <si>
    <t>Program Pengendalian Pemanfaatan Ruang</t>
  </si>
  <si>
    <t>Melaksanakan percepatan penataan ruang pada KSP</t>
  </si>
  <si>
    <t>Penurunan Penyimpangan tata ruang</t>
  </si>
  <si>
    <t>Pemberdayaan PPNS Penataan Ruang</t>
  </si>
  <si>
    <t>Terlaksananya Pemberdayaan PPNS Penataan Ruang</t>
  </si>
  <si>
    <t>Terwujudnya Pemberdayaan PPNS Penataan Ruang</t>
  </si>
  <si>
    <t>Pengawasan Pemanfaatan Ruang</t>
  </si>
  <si>
    <t>Terlaksananya Pengawasan Pemanfaatan Ruang</t>
  </si>
  <si>
    <t>Tersedianya bahan pengendalian pemanfaatan ruang</t>
  </si>
  <si>
    <t>Peningkatan Peran Serta TKPRD Dalam Penyelenggaraan Penataan Ruang</t>
  </si>
  <si>
    <t>Terlaksananya Peningkatan Peran Serta TKPRD Dalam Penyelenggaraan Penataan Ruang</t>
  </si>
  <si>
    <t>Dokumen Pelaksanaan Penyelenggaraan Penataan Ruang</t>
  </si>
  <si>
    <t>P</t>
  </si>
  <si>
    <t>Program Perencanaan Tata Ruang</t>
  </si>
  <si>
    <t>Meningkatnya pemanfaatan tata ruang</t>
  </si>
  <si>
    <t>Persentase RTR yang disusun</t>
  </si>
  <si>
    <t>Pembinaan Penyusunan RTR Kab/Kota</t>
  </si>
  <si>
    <t>Terselenggaranya Pembinaan Penyusunan RTR Kab/Kota</t>
  </si>
  <si>
    <t>tersedianya dokumen pembinaan penyusunan RTR kab./Kota</t>
  </si>
  <si>
    <t>Penyusunan Rencana Detail Tata Ruang Kawasan</t>
  </si>
  <si>
    <t xml:space="preserve">Tersusunnya dokumen rencana Detail Tata Ruang Kawasan </t>
  </si>
  <si>
    <t>Tersedianya arahan pembangunan yang sesuai dengan tata ruang</t>
  </si>
  <si>
    <t>Q</t>
  </si>
  <si>
    <t>Program rehabilitasi/pemeliharaan Jalan dan Jembatan</t>
  </si>
  <si>
    <t>Meningkatnya penyelenggaraan jalan dan jembatan provinsi dalam kondisi mantap</t>
  </si>
  <si>
    <t>Pemeliharaan rutin jalan</t>
  </si>
  <si>
    <t>Terlaksananya pemeliharaan rutin jalan provinsi</t>
  </si>
  <si>
    <t>Terlaksananya pemeliharaan rutin jalan</t>
  </si>
  <si>
    <t>Rehabilitasi Jalan</t>
  </si>
  <si>
    <t>Terlaksananya Rehab / Pemeliharaan jalan</t>
  </si>
  <si>
    <t>Panjang jalan provinsi yg direhabilitasi</t>
  </si>
  <si>
    <t>Rehabilitasi/pemeliharaan jembatan</t>
  </si>
  <si>
    <t>Terlaksananya Rehab / Pemeliharaan jembatan</t>
  </si>
  <si>
    <t>Terlaksananya rehabilitasi/pemeliharaan jembatan</t>
  </si>
  <si>
    <t>Dinas Pemberdayaan Masyarakat, Pemerintahan Desa, Kependudukan dan Pencatatan Sipil</t>
  </si>
  <si>
    <t>Program Penataan Administrasi Kependudukan</t>
  </si>
  <si>
    <t>Meningkatnya layanan kepemilikan dokumen kependudukan</t>
  </si>
  <si>
    <t>Rasio Penduduk BerKTP Persatuan Penduduk</t>
  </si>
  <si>
    <t>Bimtek tenaga pengelola SIAK</t>
  </si>
  <si>
    <t>Terlaksananya Bimtek Pengelola SIAK</t>
  </si>
  <si>
    <t>Jumlah Pengelola SIAK terbina</t>
  </si>
  <si>
    <t>Monitoring dan Evaluasi Kependudukan dan Pencatatan Sipil</t>
  </si>
  <si>
    <t>Terlaksananya Monitoring dan Evaluasi Kependudukan dan Pencatatan Sipil</t>
  </si>
  <si>
    <t>Jumlah Orang Trip</t>
  </si>
  <si>
    <t>Pelaksanaan kebijakan kependudukan</t>
  </si>
  <si>
    <t>Terlaksananya kebijakan kependudukan</t>
  </si>
  <si>
    <t>Jumlah peserta</t>
  </si>
  <si>
    <t>Pembentukan dan Penataan Sistem Koneksi</t>
  </si>
  <si>
    <t>Terlaksananya Pembentukan dan Penataan Sistem Koneksi</t>
  </si>
  <si>
    <t>Jumlah  jaringan</t>
  </si>
  <si>
    <t>Pengelolaan dalam penyusunan laporan informasi kependudukan</t>
  </si>
  <si>
    <t>Terlaksananya pengelolaan dalam penyusunan laporan informasi kependudukan</t>
  </si>
  <si>
    <t>Jumlah eksemplar</t>
  </si>
  <si>
    <t>Peningkatan kapasitas aparat kependudukan dan catatan sipil</t>
  </si>
  <si>
    <t>Terlaksananya Peningkatan kapasitas aparat kependudukan dan catatan sipil</t>
  </si>
  <si>
    <t>Jumlah Aparat Dukcapil Terbina</t>
  </si>
  <si>
    <t>Sosialisasi kebijakan kependudukan</t>
  </si>
  <si>
    <t>Terlaksananya Sosialisasi kebijakan kependudukan</t>
  </si>
  <si>
    <t>Jumlah Peserta</t>
  </si>
  <si>
    <t>Program Pengembangan Lembaga Ekonomi Perdesaan</t>
  </si>
  <si>
    <t>Meningkatnya BUMDes yang Aktif</t>
  </si>
  <si>
    <t>Prosentase BUMDes yang terbentuk dan aktif</t>
  </si>
  <si>
    <t>Bimtek manajemen badan usaha milik desa</t>
  </si>
  <si>
    <t>Terlaksananya Bimtek Manajemen Badan Usaha Milik Desa</t>
  </si>
  <si>
    <t>Jumlah orang yang terbina</t>
  </si>
  <si>
    <t>Kajian Peningkatan Kapasitas Bumdes</t>
  </si>
  <si>
    <t>Terlaksananya Kajian Kapasitas BUMDes</t>
  </si>
  <si>
    <t>Jumlah BUMDes berprestasi</t>
  </si>
  <si>
    <t>Pengembangan Kawasan Ekonomi Perdesaan</t>
  </si>
  <si>
    <t>Terlaksananya Pengembangan Kawasan Ekonomi Perdesaan</t>
  </si>
  <si>
    <t>Penguatan Pengelola Lembaga Ekonomi Desa</t>
  </si>
  <si>
    <t>Terlaksananya Penguatan Pengelola Lembaga Ekonomi Desa</t>
  </si>
  <si>
    <t>Penguatan Pengurus BUMDesa</t>
  </si>
  <si>
    <t>Terlaksananya Penguatan Pengurus BUMDesa</t>
  </si>
  <si>
    <t>Peningkatan kapasitas pendamping Desa</t>
  </si>
  <si>
    <t>Terlaksananya Peningkatan kapasitas pendamping Desa</t>
  </si>
  <si>
    <t>Perlombaan desa dan kelurahan</t>
  </si>
  <si>
    <t>Terlaksananya perlombaan desa dan kelurahan</t>
  </si>
  <si>
    <t>Jumlah juara desa/kelurahan</t>
  </si>
  <si>
    <t>Program Peningkatan Kapasitas Aparatur Pemerintah Desa</t>
  </si>
  <si>
    <t>Meningkatnya Kapasitas SDM Aparatur Desa</t>
  </si>
  <si>
    <t>Prosentase Aparatur Desa terlatih</t>
  </si>
  <si>
    <t>Assistensi Peraturan Desa Bagi Aparatur Pemerintahan Desa</t>
  </si>
  <si>
    <t>Terlaksananya Asistensi Peraturan Desa Bagi Aparatur Pemerintahan Desa</t>
  </si>
  <si>
    <t>Bimbingan teknis aparatur pemerintah desa dalam bidang pengelolaan keuangan desa</t>
  </si>
  <si>
    <t>Terlaksananya Peningkatan Kapasitas Aparatur Desa</t>
  </si>
  <si>
    <t>Jumlah Aparatur Desa terbina</t>
  </si>
  <si>
    <t>Monitor dan Evaluasi Pemerintahan Desa</t>
  </si>
  <si>
    <t>Terlaksananya Monitor dan Evaluasi Pemerintahan Desa</t>
  </si>
  <si>
    <t>Jumlah orang trip</t>
  </si>
  <si>
    <t>Pekan inovasi perkembangan Desa/Kelurahan</t>
  </si>
  <si>
    <t>Terlaksananya pekan inovasi perkembangan Desa/Kelurahan</t>
  </si>
  <si>
    <t>Jumlah inovasi desa</t>
  </si>
  <si>
    <t>Pemantauan dan penyebaran informasi</t>
  </si>
  <si>
    <t>Terlaksananya Pemantauan dan penyebaran informasi</t>
  </si>
  <si>
    <t>Pembinaan rutin pemerintahan desa</t>
  </si>
  <si>
    <t>Terlaksananya pembinaan rutin pemerintahan desa</t>
  </si>
  <si>
    <t>Peningkatan Koordinasi Bidang Pemerintahan Desa</t>
  </si>
  <si>
    <t>Terlaksananya Peningkatan Koordinasi Bidang Pemerintahan Desa</t>
  </si>
  <si>
    <t>Peningkatan Koordinasi Perencanaan dan Pengendalian</t>
  </si>
  <si>
    <t>Terlaksananya Peningkatan Koordinasi Perencanaan dan Pengendalian</t>
  </si>
  <si>
    <t>Profil Desa</t>
  </si>
  <si>
    <t>Terlaksananya Bimbingan Teknis Bagi Operator Profil Desa</t>
  </si>
  <si>
    <t>Program Peningkatan Keberdayaan Masyarakat Pedesaan</t>
  </si>
  <si>
    <t>Berkurangnya desa tertinggal</t>
  </si>
  <si>
    <t>Prosentase Posyantek yang terbentuk dan aktif</t>
  </si>
  <si>
    <t>Gelar TTG Nasional</t>
  </si>
  <si>
    <t>Terlaksananya Peningkatan Jumlah Inovasi TTG Tingkat Nasional</t>
  </si>
  <si>
    <t>jumlah gelar inovasi TTG</t>
  </si>
  <si>
    <t>Pemanfaatan Teknologi Tepat Guna</t>
  </si>
  <si>
    <t>Terlaksananya Pemanfaatan Teknologi Tepat Guna</t>
  </si>
  <si>
    <t>Jumlah inovasi  TTG</t>
  </si>
  <si>
    <t>Pengembangan Rehabilitasi dan Konservasi Sumber Daya alam dalam Pemanfaatan TTG</t>
  </si>
  <si>
    <t>Terlaksananya Pelaksanaan Rehabilitasi dan Konservasi Sumber Daya Alam dalam Pemanfaatan TTG</t>
  </si>
  <si>
    <t>Pengembangan Wilayah Pesisir</t>
  </si>
  <si>
    <t xml:space="preserve"> Terlaksananya Pembinaan Pengembangan Wilayah Pesisir</t>
  </si>
  <si>
    <t>Jumlah Masyarakat Pesisir yang terbina</t>
  </si>
  <si>
    <t>Penguatan Kapasitas dan Peningkatan Sarana dan Prasarana Desa</t>
  </si>
  <si>
    <t>Terlaksananya Penguatan Kapasitas dan Peningkatan Sarana dan Prasarana Desa</t>
  </si>
  <si>
    <t>Jumlah aparatur desa yang terbina</t>
  </si>
  <si>
    <t>Bulan bakti gotong royong masyarakat</t>
  </si>
  <si>
    <t>Terlaksananya Bulan bakti gotong royong masyarakat</t>
  </si>
  <si>
    <t>Jumlah frekuensi kegiatan</t>
  </si>
  <si>
    <t>Monitoring dan evaluasi lumbung bersaing</t>
  </si>
  <si>
    <t>Terlaksananya Monitoring dan Evaluasi lumbung bersaing</t>
  </si>
  <si>
    <t>Penguatan kapasitas Lembaga Adat</t>
  </si>
  <si>
    <t>Terlaksananya Penguatan kapasitas Lembaga Adat</t>
  </si>
  <si>
    <t>Penguatan kapasitas lembaga pemberdayaan masyarakat (LPM)</t>
  </si>
  <si>
    <t>Terlaksananya Penguatan kapasitas lembaga pemberdayaan masyarakat (LPM)</t>
  </si>
  <si>
    <t>Penguatan Kapasitas Paralegal</t>
  </si>
  <si>
    <t>Terlaksananya Penguatan Kapasitas Paralegal</t>
  </si>
  <si>
    <t>Jumlah Paralegal Terbina</t>
  </si>
  <si>
    <t>Peningkatan kapasitas kader pemberdayaan masyarakat (KPM)</t>
  </si>
  <si>
    <t>Terlaksananya Peningkatan kapasitas kader pemberdayaan masyarakat (KPM)</t>
  </si>
  <si>
    <t>Jumlah Kader KPM terbina</t>
  </si>
  <si>
    <t>Program Peningkatan Peran Perempuan di Perdesaan</t>
  </si>
  <si>
    <t>Meningkatnya PKK yang Aktif</t>
  </si>
  <si>
    <t>Persentase PKK Aktif</t>
  </si>
  <si>
    <t>Penguatan Kapasitas Pokjanal Posyandu</t>
  </si>
  <si>
    <t>Terlaksananya Penguatan Kapasitas Pokjanal Posyandu</t>
  </si>
  <si>
    <t>Jumlah Kader Posyandu terbina</t>
  </si>
  <si>
    <t>Dinas Pemberdayaan Perempuan, Perlindungan Anak, Pengendalian Penduduk dan Keluarga Berencana</t>
  </si>
  <si>
    <t>Program Kesehatan Reproduksi Remaja</t>
  </si>
  <si>
    <t xml:space="preserve">Meningkatnya Kelompok Pusat Informasi Konseling Remaja (PIK-R) </t>
  </si>
  <si>
    <t>Rata-rata usia kawin pertama</t>
  </si>
  <si>
    <t>Advokasi dan KIE tentang Kesehatan Reproduksi Remaja ( KRR )</t>
  </si>
  <si>
    <t>Terlaksananya Advokasi dan KIE tentang Kesehatan Reproduksi Remaja ( KRR )</t>
  </si>
  <si>
    <t>jumlah peserta</t>
  </si>
  <si>
    <t>Pendewasaan Usia Perkawinan ke Masyarakat</t>
  </si>
  <si>
    <t>Terlaksananya Pendampingan Korban Kekerasan</t>
  </si>
  <si>
    <t>Terlaksananya Pendewasaan Usia Perkawinan ke Masyarakat</t>
  </si>
  <si>
    <t>Pengembangan Metode DW pada beberapa Kelompok Masyarakat</t>
  </si>
  <si>
    <t>Terlaksananya pengembangan Metode DW pada beberapa Kelompok Masyarakat</t>
  </si>
  <si>
    <t>Jumlah Kelompok Dialog Warga yang dibina</t>
  </si>
  <si>
    <t>Program Keserasian Kebijakan Peningkatan Kualitas Anak dan Perempuan</t>
  </si>
  <si>
    <t>Meningkatnya Kab/Kota yang memiliki peraturan perundang-undangan yang mendukung PUG dan Pengarus Utamaan Hak Anak (PUHA)</t>
  </si>
  <si>
    <t>Persentase OPD yang mengintegrasikan PPRG</t>
  </si>
  <si>
    <t>Penguatan Kelembagaan PUG</t>
  </si>
  <si>
    <t>Terlaksananya Penguatan Kelembagaan PUG</t>
  </si>
  <si>
    <t>Dokumen PPRG</t>
  </si>
  <si>
    <t>Program Pengembangan Posyandu - BKB</t>
  </si>
  <si>
    <t>Meningkatnya Pengembangan Posyandu - BKB</t>
  </si>
  <si>
    <t>Jml Keluarga Yg Menjadi Anggota Kelompok BKB yang menggunakan Kartu Kembang Anak (KKA)</t>
  </si>
  <si>
    <t>Bimtek tentang PUP bagi tenaga Pendidik</t>
  </si>
  <si>
    <t>Terlaksananya Bimtek tentang PUP bagi tenaga Pendidik</t>
  </si>
  <si>
    <t>Jumlah tenaga pendidik yang dibina</t>
  </si>
  <si>
    <t>Pembekalan bagi Penyuluh tentang PUP</t>
  </si>
  <si>
    <t>Terlaksananya  Pembekalan bagi Penyuluh tentang PUP</t>
  </si>
  <si>
    <t>Jumlah penyuluh yg dibekali</t>
  </si>
  <si>
    <t>Program Pengembangan Pusat Pelayanan Informasi dan Konseling Kesehatan Reproduksi Remaja (KRR)</t>
  </si>
  <si>
    <t>Meningkatnya Pengembangan Pusat Pelayanan Informasi dan Konseling Kesehatan Reproduksi Remaja (KRR)</t>
  </si>
  <si>
    <t>Cakupan Pusat Informasi Konseling Remaja (PIK-R) yang aktif</t>
  </si>
  <si>
    <t>Penguatan Pusat Informasi Konseling Remaja ( KRR )</t>
  </si>
  <si>
    <t>Terlaksananya Penguatan Pusat Informasi Konseling Remaja ( KRR )</t>
  </si>
  <si>
    <t>jumlah PIK KRR yang dibina</t>
  </si>
  <si>
    <t>Program Penguatan Kelembagaan Pengarusutamaan Gender dan Anak</t>
  </si>
  <si>
    <t>Meningkatnya Kab/Kota yang memiliki peraturan perundang-undangan yang mendukung PUG dan Pengarus Utamaan Hak Anak</t>
  </si>
  <si>
    <t>Presentase Kab/Kota yang  memiliki peraturan perundang-undangan yang mendukung PUG dan PUHA</t>
  </si>
  <si>
    <t>Advokasi Percepatan KLA Bagi Kabupaten/ Kota</t>
  </si>
  <si>
    <t>Terlaksananya Advokasi Percepatan KLA Bagi Kabupaten/ Kota</t>
  </si>
  <si>
    <t>Jumlah kab/kota yang diadvokasi</t>
  </si>
  <si>
    <t>Pemberdayaan Perempuan, Perlindungan Anak Pengendalian Penduduk dan KB</t>
  </si>
  <si>
    <t>Terlaksananya Pemberdayaan Perempuan, Perlindungan Anak Pengendalian Penduduk dan KB</t>
  </si>
  <si>
    <t>Jumlah peserta rakor</t>
  </si>
  <si>
    <t>Pencegahan Dan Penanganan Kekerasan Terhadap Perempuan</t>
  </si>
  <si>
    <t>Terlaksananya Pencegahan Dan Penanganan Kekerasan Terhadap Perempuan</t>
  </si>
  <si>
    <t>Jumlah peserta sosialisasi</t>
  </si>
  <si>
    <t>Pendampingan dan Penangan Kasus</t>
  </si>
  <si>
    <t>Terlaksananya Pendampingan dan Penangan Kasus</t>
  </si>
  <si>
    <t>Jumlah kasus yang ditangani</t>
  </si>
  <si>
    <t>Pendampingan Korban Kekerasan</t>
  </si>
  <si>
    <t>Jumlah Tenaga pendamping yang dilatih</t>
  </si>
  <si>
    <t>Pengembangan Sistem Informasi Gender dan Anak</t>
  </si>
  <si>
    <t>Terlaksananya Pengembangan Sistem Informasi Gender dan Anak</t>
  </si>
  <si>
    <t>jumlah dokumen</t>
  </si>
  <si>
    <t>Peningkatan kapasitas Mantan TKW</t>
  </si>
  <si>
    <t>Terlaksananya Peningkatan kapasitas Mantan TKW</t>
  </si>
  <si>
    <t>Jumlah perempuan korban TPPO yang dilatih</t>
  </si>
  <si>
    <t>Temu / Forum Anak Prov. NTB</t>
  </si>
  <si>
    <t>Terlaksananya Temu / Forum Anak Prov. NTB</t>
  </si>
  <si>
    <t>Jumlah anak yang terseleksi</t>
  </si>
  <si>
    <t>Upaya Perlindungan Anak di Sekolah</t>
  </si>
  <si>
    <t>Terlaksananya Upaya Perlindungan Anak di Sekolah</t>
  </si>
  <si>
    <t>Jumlah siswa yang mengikuti sosialisasi</t>
  </si>
  <si>
    <t>Program Peningkatan Kualitas Hidup dan Perlindungan Perempuan</t>
  </si>
  <si>
    <t>Meningkatnya perempuan dan anak korban kekerasan yang mendapatkan penanganan</t>
  </si>
  <si>
    <t>Cakupan perempuan dan anak korban kekerasan yang mendapatkan penanganan</t>
  </si>
  <si>
    <t>Peningkatan Kapasitas Perlindungan Anak Terpadu Berbasis Masyarakat (PATBM)</t>
  </si>
  <si>
    <t>Terlaksananya Peningkatan Kapasitas Perlindungan Anak Terpadu Berbasis Masyarakat (PATBM)</t>
  </si>
  <si>
    <t>Jumlah aktivis PATBM yang didibina</t>
  </si>
  <si>
    <t>Upaya perlindungan perempuan terhadap tindak kekerasan</t>
  </si>
  <si>
    <t>Terlaksananya Upaya perlindungan perempuan terhadap tindak kekerasan</t>
  </si>
  <si>
    <t>jumlah korban yang ditangani</t>
  </si>
  <si>
    <t>Program Peningkatan Penanggulangan Narkoba, PMS Termasuk HIV/ AIDS</t>
  </si>
  <si>
    <t>Meningkatnya Penanggulangan Narkoba, PMS Termasuk HIV/ AIDS</t>
  </si>
  <si>
    <t>Persentase siswa yang tidak menggunakan narkoba, HIV/AIDS dan PMS</t>
  </si>
  <si>
    <t>Penyuluhan Penanggulangan Narkoba dan PMS di Sekolah</t>
  </si>
  <si>
    <t>Terlaksananya Penyuluhan Penanggulangan Narkoba dan PMS di Sekolah</t>
  </si>
  <si>
    <t>Jumlah siswa peserta sosialisasi</t>
  </si>
  <si>
    <t>Program Peningkatan Peran Serta dan Kesetaraan Gender Dalam Pembangunan</t>
  </si>
  <si>
    <t>Meningkatnya Peran Serta dan Kesetaraan Gender Dalam Pembangunan</t>
  </si>
  <si>
    <t>Cakupan perempuan kelompok sasaran yang bekerja</t>
  </si>
  <si>
    <t>Manajemen usaha bagi perempuan</t>
  </si>
  <si>
    <t>Terlaksananya Manajemen usaha bagi perempuan</t>
  </si>
  <si>
    <t>jumlah perempuan yang dibina</t>
  </si>
  <si>
    <t>Pembangunan Ketahanan Keluarga</t>
  </si>
  <si>
    <t>Terlaksananya Pembangunan Ketahanan Keluarga</t>
  </si>
  <si>
    <t>Jumlah motivator ketahanan keluarga yang dibina</t>
  </si>
  <si>
    <t>Temu PUSPA Daerah</t>
  </si>
  <si>
    <t>Terlaksananya PUSPA Daerah</t>
  </si>
  <si>
    <t>Program Penyiapan Tenaga Pendamping Kelompok Bina Keluarga</t>
  </si>
  <si>
    <t>Meningkatnya Penyiapan Tenaga Pendamping Kelompok Bina Keluarga</t>
  </si>
  <si>
    <t>Persentase tenaga PLKB/PKB yg berwawasan TRI BINA</t>
  </si>
  <si>
    <t>Pelatihan Tenaga Pendamping Kelompok Bina Keluarga di Kecamatan</t>
  </si>
  <si>
    <t>Terlaksananya Pelatihan Tenaga Pendamping Kelompok Bina Keluarga di Kecamatan</t>
  </si>
  <si>
    <t>Jumlah tenaga pendamping yang dilatih</t>
  </si>
  <si>
    <t>Program Promosi Kesehatan Ibu, Bayi dan Anak Melalui Kelompok Kegiatan di Masyarakat</t>
  </si>
  <si>
    <t>Meningkatnya Promosi Kesehatan Ibu, Bayi dan Anak Melalui Kelompok Kegiatan di Masyarakat</t>
  </si>
  <si>
    <t>Cakupan Anggota kelomppok  BKB, BKR dan BKL yang ber KB</t>
  </si>
  <si>
    <t>Penyuluhan kesehatan ibu, bayi dan anak melalui kelompok dimasyarakat</t>
  </si>
  <si>
    <t>Terlaksananya Penyuluhan kesehatan ibu, bayi dan anak melalui kelompok dimasyarakat</t>
  </si>
  <si>
    <t>Jumlah Kelompok Masyarakat yang disuluh</t>
  </si>
  <si>
    <t>Dinas Pemuda dan Olahraga</t>
  </si>
  <si>
    <t>Program Pembinaan dan Pemasyarakatan Olahraga</t>
  </si>
  <si>
    <t>Meningkatnya Pembinaan dan Pemasyarakatan Olahraga</t>
  </si>
  <si>
    <t>Cakupan pembinaan atlet berprestasi</t>
  </si>
  <si>
    <t>Pemassalan olahraga bagi pelajar, mahasiswa dan masyarakat</t>
  </si>
  <si>
    <t>Terlaksananya event Pemassalan Olahraga</t>
  </si>
  <si>
    <t>Jumlah event pemassalan olahraga</t>
  </si>
  <si>
    <t>Pembinaan cabang olahraga prestasi di tingkat daerah</t>
  </si>
  <si>
    <t>Terlaksananya pembinaan cabang olahraga prestasi di tingkat daerah</t>
  </si>
  <si>
    <t>Jumlah cabang olahraga yang dibina</t>
  </si>
  <si>
    <t>Penyelenggaraan kompetisi olahraga</t>
  </si>
  <si>
    <t>Terselenggaranya kompetisi olahraga</t>
  </si>
  <si>
    <t>Jumlah medali yang diperoleh</t>
  </si>
  <si>
    <t>Program Pengembangan dan Keserasian Kebijakan Pemuda</t>
  </si>
  <si>
    <t>Meningkatnya Prestasi Pemuda</t>
  </si>
  <si>
    <t>Kelompok pemuda yang berpartisipasi aktif dalam pembangunan pendidikan</t>
  </si>
  <si>
    <t>Pengembangan keterampilan pemuda</t>
  </si>
  <si>
    <t>Terlaksananya Pengembangan keterampilan pemuda</t>
  </si>
  <si>
    <t>Jumlah pemuda yang diseleksi dalam KPN dan PPAN</t>
  </si>
  <si>
    <t>Pengembangan pemuda pelopor</t>
  </si>
  <si>
    <t>Terlaksananya Pengembangan pemuda pelopor</t>
  </si>
  <si>
    <t>Jumlah hasil seleksi pemuda pelopor</t>
  </si>
  <si>
    <t>Program Peningkatan Peran Serta Kepemudaan</t>
  </si>
  <si>
    <t>Meningkatnya partisipasi pemuda dalam pembangunan</t>
  </si>
  <si>
    <t>Jumlah pemuda berprestasi</t>
  </si>
  <si>
    <t>Peningkatan kapasitas pemuda</t>
  </si>
  <si>
    <t>Terlaksananya Peningkatan kapasitas pemuda</t>
  </si>
  <si>
    <t>Jumlah orang</t>
  </si>
  <si>
    <t>Penyuluhan pencegahan penggunaan narkoba dikalangan generasi muda</t>
  </si>
  <si>
    <t>Terlaksananya penyuluhan pencegahan penggunaan narkoba dikalangan generasi muda</t>
  </si>
  <si>
    <t>Program Peningkatan Sarana Prasarana Pemuda dan Olahraga</t>
  </si>
  <si>
    <t>Meningkatnya ketersediaan sarana dan Prasarana Pemuda dan Olah Raga yang memehuni standar</t>
  </si>
  <si>
    <t>Persentase sarana prasarana pemuda dan olahraga yang terstandar</t>
  </si>
  <si>
    <t>Pemeliharaan rutin/ berkala sarana dan prasarana pemuda dan olahraga</t>
  </si>
  <si>
    <t>Tepeliharanya sarana dan prasarana pemuda dan olahraga secara rutin/ berkala</t>
  </si>
  <si>
    <t>Jumlah unit</t>
  </si>
  <si>
    <t>Peningkatan Prasarana Olahraga</t>
  </si>
  <si>
    <t>Terlaksananya Peningkatan Prasarana Olahraga</t>
  </si>
  <si>
    <t>Jumlah Unit</t>
  </si>
  <si>
    <t>Peningkatan Prasarana Pemuda</t>
  </si>
  <si>
    <t>Terlaksananya Peningkatan Prasarana Pemuda</t>
  </si>
  <si>
    <t>Peningkatan Sarana Olahraga</t>
  </si>
  <si>
    <t>Terlaksananya Peningkatan Sarana Olahraga</t>
  </si>
  <si>
    <t>Peningkatan Sarana Pemuda</t>
  </si>
  <si>
    <t>Terlaksananya Peningkatan Sarana Pemuda</t>
  </si>
  <si>
    <t>Program Peningkatan Upaya Penumbuhan Kewirausahaan dan Kecakapan Hidup Pemuda</t>
  </si>
  <si>
    <t>Meningkatnya Pertumbuhan Wirausaha Muda</t>
  </si>
  <si>
    <t>Presentase wirausahawan muda</t>
  </si>
  <si>
    <t>Penguatan Kewirausahaan Bagi Pemuda</t>
  </si>
  <si>
    <t>Terlaksananya Penguatan Kewirausahaan Bagi Pemuda</t>
  </si>
  <si>
    <t>Jumlah wirausahawan muda yang dilatih</t>
  </si>
  <si>
    <t>Satuan Polisi Pamong Praja</t>
  </si>
  <si>
    <t>A.</t>
  </si>
  <si>
    <t>Program Pemeliharaan Keamanan Ketenteraman Ketertiban Masyarakat dan Pencegahan Tindak Kriminal</t>
  </si>
  <si>
    <t>Meningkatnya Rasa aman dan nyaman bagi Masyarakat</t>
  </si>
  <si>
    <t>Persentase Penanganan Pelanggaran Produk Hukum Daerah (Perda dan Pergub)</t>
  </si>
  <si>
    <t>Bimbingan Teknis  Petugas Khusus Wisata Halal</t>
  </si>
  <si>
    <t>Terlaksananya Bimbingan Teknis Petugas Khusus Wisata Halal</t>
  </si>
  <si>
    <t>Jumlah Petugas Khusus Wisata Halal yang terlatih</t>
  </si>
  <si>
    <t>Operasi Yustisi Penegakan Produk Hukum Daerah</t>
  </si>
  <si>
    <t xml:space="preserve">Terlaksananya penindakan pelanggaran produk hukum daerah </t>
  </si>
  <si>
    <t>Jumlah Penindakan pelanggaran produk hukum daerah</t>
  </si>
  <si>
    <t>Pembinaan, Pengawasan, dan Penyuluhan terhadap Aparatur Lingkup Pemerintah Provinsi NTB</t>
  </si>
  <si>
    <t>Terlaksananya pembinaan dan pengawasan Aparatur Lingkup Pemerintah Provinsi NTB</t>
  </si>
  <si>
    <t>Jumlah kegiatan pengawasan aparatur</t>
  </si>
  <si>
    <t>Pencegahan dan Penanggulangan Potensi Konflik dan Gangguan Kemanan dan Ketentraman Kemasyarakat</t>
  </si>
  <si>
    <t xml:space="preserve">Terlaksananya penanggulangan potensi konflik dan gangguan ketertiban umum dan ketenteraman </t>
  </si>
  <si>
    <t>Jumlah Kegitan Terpadu</t>
  </si>
  <si>
    <t>Pengamanan/Pengawalan Pejabat (Gub/Wagub), tamu VIP/Tamu Pemda ke Kab/Kota se NTB</t>
  </si>
  <si>
    <t>Terlaksananya pengawalan dan pengamanan Pejabat dan Tamu Daerah</t>
  </si>
  <si>
    <t>Jumlah lokasi pengamanan, pengawalan pejabat dan tamu serta kegiatan pemda di Kab/Kota</t>
  </si>
  <si>
    <t>Pengawasan Pengamanan Dan Penanganan Aset Vital Pemda di Luar dan Dalam Daerah</t>
  </si>
  <si>
    <t>Terlaksananya Pengawasan Pengamanan Dan Penanganan Aset Vital Pemda di Luar dan Dalam Daerah</t>
  </si>
  <si>
    <t>Jumlah aset vital Pemda yang diawasi dan diamankan</t>
  </si>
  <si>
    <t>Peningkatan Kegiatan Pengaturan, Penjagaan, Pengawalan dan Patroli (TURJAWALI)</t>
  </si>
  <si>
    <t>Terlaksananya  Pengaturan, Penjagaan, Pengawalan dan Patroli (TURJAWALI)</t>
  </si>
  <si>
    <t>Jumlah kegiatan Pengaturan, Penjagaan, Pengawalan dan Patroli (TURJAWALI) Pol PP</t>
  </si>
  <si>
    <t>Peningkatan pembinaan personil aparat praja wibawa</t>
  </si>
  <si>
    <t xml:space="preserve">Terbinanya Personil Satpol PP dan Satlinmas </t>
  </si>
  <si>
    <t>Jumlah Personil yang mengikuti gelar pasukan</t>
  </si>
  <si>
    <t>Rapat Pengawasan Dan Penegakan Perda Provinsi dan Kabupaten/Kota Se-NTB</t>
  </si>
  <si>
    <t>Terlaksananya Rapat Pengawasan dan Penegakan Perda Provinsi dan Kabupaten/Kota se NTB</t>
  </si>
  <si>
    <t>Jumlah Peserta Rapat Pengawasan dan Penegakan Perda Provinsi dan Kabupaten/Kota se NTB</t>
  </si>
  <si>
    <t>Program Peningkatan Keamanan dan Kenyamanan Lingkungan</t>
  </si>
  <si>
    <t>Meningkatnya Keamanan dan Kenyamanan Lingkungan</t>
  </si>
  <si>
    <t>Persentase Petugas Pelindungan Masyarakat (LINMAS)</t>
  </si>
  <si>
    <t>Pelatihan pengendalian keamanan dan kenyamanan lingkungan</t>
  </si>
  <si>
    <t xml:space="preserve">Terlatihnya Personil Satpol PP dan Satlinmas </t>
  </si>
  <si>
    <t>Jumlah Satpol PP dan Satlinmas yang terlatih</t>
  </si>
  <si>
    <t>Pengendalian keamanan lingkungan</t>
  </si>
  <si>
    <t xml:space="preserve">Terbinanya anggota masyarakat yang berperan dalam pengendalian keamanan lingkungan </t>
  </si>
  <si>
    <t>Jumlah masyarakat yang mengikuti gelar pasukan satlinmas</t>
  </si>
  <si>
    <t>Peningkatan Kesadaran Masyarakat terhadap Nilai-nilai Luhur Budaya Bangsa</t>
  </si>
  <si>
    <t>Terbinanya anggota masyarakat yang berperan dalam peningkatan kesadaran masyarakat pada nilai nilai luhur budaya bangsa</t>
  </si>
  <si>
    <t>Jumlah anggota masyarakat yang yang berperan dalam pembinaan nilai nilai luhur budaya bangsa</t>
  </si>
  <si>
    <t>Meningkatnya Pemberantasan Penyakit Masyarakat (PEKAT)</t>
  </si>
  <si>
    <t>Persentase Penyelesaian Pelanggaran K3 (Ketertiban, Ketentraman dan Keindahan)</t>
  </si>
  <si>
    <t>Operasi Wibawa untuk Pemberantasan Pekat (Prostitusi, Gepeng, Anjal, Miras, Perjudian, Premanisme dan Narkoba)</t>
  </si>
  <si>
    <t>Terlaksananya operasi PEKAT</t>
  </si>
  <si>
    <t>Jumlah kegiatan operasi pekat</t>
  </si>
  <si>
    <t>Pembekalan masyarakat dalam kemampuan pendeteksian dini dan pencegahan konflik di masyarakat</t>
  </si>
  <si>
    <t xml:space="preserve">Tersedianya masyarakat yang mampu mendeteksi dini dan mecgah konflik </t>
  </si>
  <si>
    <t>Jumlah masyarakat yang memahami pendeteksian dini dan pencegahan konflik</t>
  </si>
  <si>
    <t>Pembinaan Masyarakat Patuh Perda/Perkada melalui Pendekatan Kearipan Lokal</t>
  </si>
  <si>
    <t xml:space="preserve">Terbinanya masyarakat patuh perda/perkada </t>
  </si>
  <si>
    <t>Frekuensi pembinaan masyarakat masyarakat patuh perda/perkada</t>
  </si>
  <si>
    <t>Peningkatan Kerjasama Dengan Aparat Keamanan Dalam Teknik Pencegahan Kejahatan</t>
  </si>
  <si>
    <t xml:space="preserve">Terlaksananya kerjasama antar lmbaga dalam pencegahan tindak kejahatan </t>
  </si>
  <si>
    <t>Jumlah peserta koordinasi tibum dan tranmas</t>
  </si>
  <si>
    <t>Rumah Sakit Umum Daerah Provinsi</t>
  </si>
  <si>
    <t>Meningkatnya pelayanan kesehatan penduduk miskin</t>
  </si>
  <si>
    <t>Cakupan Penduduk Miskin Yang Mendapatkan Pelayanan Kesehatan</t>
  </si>
  <si>
    <t>Pelayanan Kesehatan pasien rujukan kasus gizi buruk</t>
  </si>
  <si>
    <t>Terlaksananya pelayanan kesehatan pasien rujukan gizi buruk</t>
  </si>
  <si>
    <t>Jumlah Pasien Gizi Buruk Yang dilayani</t>
  </si>
  <si>
    <t>Terlaksananya pelayanan operasi katarak</t>
  </si>
  <si>
    <t>Jumlah pasien Yang Dioperasi Katarak</t>
  </si>
  <si>
    <t>Pelayanan sunatan masal</t>
  </si>
  <si>
    <t>Terlaksananya pelayanan sunatan masal</t>
  </si>
  <si>
    <t>Jumlah Orang Yang Dikhitan</t>
  </si>
  <si>
    <t>Meningkatnya pemeliharaan sarana prasarana Rumah Sakit yang sesuai standar</t>
  </si>
  <si>
    <t>Persentase sarana prasarana Rumah Sakit yang terpelihara sesuai standar</t>
  </si>
  <si>
    <t>Pemeliharaan rutin/berkala alat</t>
  </si>
  <si>
    <t xml:space="preserve">Terpeliharanya alat-alat kesehatan rumah sakit secara rutin/berkala </t>
  </si>
  <si>
    <t>Jumlah Alat-alat Kesehatan/Kedokteran Yang Terkalibrasi/Terpelihara</t>
  </si>
  <si>
    <t>Pemeliharaan rutin/berkala perlengkapan rumah sakit</t>
  </si>
  <si>
    <t xml:space="preserve">Terpeliharanya perlengkapan rumah sakit secara rutin/berkala </t>
  </si>
  <si>
    <t>Jumlah Perlengkapan RS Yang Terpelihara</t>
  </si>
  <si>
    <t>Pemeliharaan rutin/berkala rumah sakit</t>
  </si>
  <si>
    <t xml:space="preserve">Terpeliharanya gedung rumah sakit </t>
  </si>
  <si>
    <t>Jumlah Gedung rumah sakit Yang Terpelihara</t>
  </si>
  <si>
    <t>Program Pencegahan dan Penanggulangan Penyakit Menular</t>
  </si>
  <si>
    <t xml:space="preserve">Meningkatnya penanganan penyakit menular </t>
  </si>
  <si>
    <t>Persentase penanganan penyakit menular</t>
  </si>
  <si>
    <t>Peningkatan komunikasi, informasi dan edukasi (kie) pencegahan dan pemberantasan penyakit</t>
  </si>
  <si>
    <t>Terlaksananya pemeriksaan CD4,viral load dan meso ARV</t>
  </si>
  <si>
    <t>Jumlah Orang Yang Terperiksa CD4, Viral Load &amp; MESO ARV</t>
  </si>
  <si>
    <t>Meningkatnya ketersediaan sarana dan prasarana RS yang sesuai standar</t>
  </si>
  <si>
    <t>Persentase ketersediaan sarana dan prasarana Rumah Sakit yang sesuai standar</t>
  </si>
  <si>
    <t>Terlaksananya Pembangunan rumah sakit sesuai standar</t>
  </si>
  <si>
    <t>Luas Selasar dan Gedung Yang Terbangun</t>
  </si>
  <si>
    <t>Tersedianya alat-alat kesehatan rumah sakit sesuai standar</t>
  </si>
  <si>
    <t>Jumlah Alat Kesehatan/Kedokteran Yang tersedia</t>
  </si>
  <si>
    <t>Tersedianya ambulance/mobil jenazah</t>
  </si>
  <si>
    <t>Jumlah Ambulan/Mobil Jenazah Yang Disediakan</t>
  </si>
  <si>
    <t>Tersedianya mebeleur rumah sakit</t>
  </si>
  <si>
    <t>jumlah Mebeleur Yang tersedia</t>
  </si>
  <si>
    <t>Pengadaan obat</t>
  </si>
  <si>
    <t>Tersedianya obat</t>
  </si>
  <si>
    <t>Jumlah dan jenis Obat Yang disediakan</t>
  </si>
  <si>
    <t>Pengadaan perlengkapan rumah tangga rumah sakit (dapur, ruang pasien, laundry, ruang tunggu dan lain</t>
  </si>
  <si>
    <t>Tersedianya perlengkapan rumah tangga rumah sakit (dapur, ruang pasien, laundry, ruang tunggu dan lain</t>
  </si>
  <si>
    <t>Jumlah Pneumatic Tube dan IPAL Yang Disediakan</t>
  </si>
  <si>
    <t>Meningkatnya kualitas dan jangkauan layanan kesehatan</t>
  </si>
  <si>
    <t>Nilai akreditasi</t>
  </si>
  <si>
    <t>Tersedianya Standar Pelayanan Kesehatan</t>
  </si>
  <si>
    <t>Jumlah Dokumen Persiapan Evaluasi Yang tersusun</t>
  </si>
  <si>
    <t>Meningkatnya pelayanan kesehatan masyarakat</t>
  </si>
  <si>
    <t>Persentase Cakupan Layanan Kesehatan Masyarakat</t>
  </si>
  <si>
    <t xml:space="preserve">Terlaksananya peningkatan pelayanan dan penanggulangan masalah kesehatan </t>
  </si>
  <si>
    <t>Jumlah masyarakat miskin, terlantar dan masalah sosial lainnya yang tertangani</t>
  </si>
  <si>
    <t>Rumah Sakit H. L. Manambai Abdul Kadir</t>
  </si>
  <si>
    <t>Meningkatnya pemeliharaan sarana prasarana Rumah Sakit yang tersedia  sesuai standar</t>
  </si>
  <si>
    <t>Persentase sarana dan prasarana yang terpelihara sesuai standar</t>
  </si>
  <si>
    <t>Pemeliharaan rutin/berkala alat-alat kesehatan rumah sakit</t>
  </si>
  <si>
    <t>Jumlah Alat-Alat Kesehatan Yang Terkalibrasi/Terpelihara</t>
  </si>
  <si>
    <t>Pemeliharaan rutin/berkala ambulance/mobil jenazah</t>
  </si>
  <si>
    <t xml:space="preserve">Terpeliharanya ambulance/mobil jenazah secara rutin/berkala </t>
  </si>
  <si>
    <t>Jumlah unit kendaraan roda 4/ambulance terpelihara</t>
  </si>
  <si>
    <t>Pemeliharaan rutin/berkala instalasi pengolahan limbah rumah sakit</t>
  </si>
  <si>
    <t xml:space="preserve">Terpeliharanya instalasi pengolahan limbah rumah sakit secara rutin/berkala </t>
  </si>
  <si>
    <t>Jumlah Instalasi Limbah Rumah Sakit Yang Terpelihara</t>
  </si>
  <si>
    <t>Terpeliharanya gedung rumah sakit</t>
  </si>
  <si>
    <t>Jumlah Gedung Yang Terpelihara</t>
  </si>
  <si>
    <t>Meningkatnya ketersediaan sarana prasarana Rumah Sakit yang sesuai standar</t>
  </si>
  <si>
    <t>Persentase ketersediaan sarana dan prasarana  Rumah Sakit yang sesuai standar</t>
  </si>
  <si>
    <t>Terlaksananya Pembangunan rumah sakit</t>
  </si>
  <si>
    <t>Jumlah Unit Gedung</t>
  </si>
  <si>
    <t>Tersedianya alat-alat kesehatan rumah sakit yang sesuai standar</t>
  </si>
  <si>
    <t>Jumlah dan jenis  Alat Kesehatan/ Kedokteran yang sesuai standar</t>
  </si>
  <si>
    <t>Jumlah dan jenis  Mebeleur yang tersedia</t>
  </si>
  <si>
    <t>Tersedianya obat obatan</t>
  </si>
  <si>
    <t>Jumlah dan jenis obat obatan</t>
  </si>
  <si>
    <t>Meningkatnya pelayanan kesehatan BLUD yang berkualitas</t>
  </si>
  <si>
    <t>Persentase Realisasi Target Pendapatan BLUD</t>
  </si>
  <si>
    <t>Jumlah Pendapatan BLUD</t>
  </si>
  <si>
    <t>Meningkatnya Pemenuhan Standar Pelayanan Kesehatan yang berkualitas (medis, Penunjang Medis dan Keperawatan)</t>
  </si>
  <si>
    <t>Nilai Akreditasi</t>
  </si>
  <si>
    <t>Terlaksananya Evaluasi dan pengembangan standar pelayanan kesehatan</t>
  </si>
  <si>
    <t>Nilai tindak lanjut hasil Verifikasi akreditasi</t>
  </si>
  <si>
    <t>Meningkatnya Pelayanan Kesehatan yang berkualitas (medis, Penunjang Medis dan Keperawatan)</t>
  </si>
  <si>
    <t>Cakupan Upaya Layanan Kesehatan Mayarakat</t>
  </si>
  <si>
    <t>Rumah Sakit Jiwa Mutiara Sukma Provinsi</t>
  </si>
  <si>
    <t>Pemeliharaan rutin/berkala mebeleur rumah sakit</t>
  </si>
  <si>
    <t xml:space="preserve">Terpeliharanya mebeleur rumah sakit secara rutin/berkala </t>
  </si>
  <si>
    <t>Jumlah dan Jenis meubeler rumah sakit yg terpelihara</t>
  </si>
  <si>
    <t xml:space="preserve">Jumlah dan jenis perlengkapan rumah sakit yang terpelihara secara rutin/berkala </t>
  </si>
  <si>
    <t>Terpeliharanya rumah sakit</t>
  </si>
  <si>
    <t>Jumlah gedung yang terpelihara</t>
  </si>
  <si>
    <t>Jumlah unit gedung yang terbangun</t>
  </si>
  <si>
    <t>Tersedianya alat-alat kesehatan rumah sakit yg sesuai standar</t>
  </si>
  <si>
    <t>Jumlah dan jenis  Alat Kesehatan yg tersedia sesuai standart</t>
  </si>
  <si>
    <t>Jumlah dan jenis mebeleur yang tersedia</t>
  </si>
  <si>
    <t>Pengadaan obat-obatan rumah sakit</t>
  </si>
  <si>
    <t>Jumlah dan jenis obat obatan yang tersedia</t>
  </si>
  <si>
    <t>Tersedianya perlengkapan rumah tangga rumah sakit (dapur, ruang pasien, laundry, ruang tunggu dan lain-lain)</t>
  </si>
  <si>
    <t>Jumlah dan jenis perlengkapan  rumah tangga yang tersedia</t>
  </si>
  <si>
    <t>Meningkatnya kualitas pelayanan dan dukungan pelayanan BLUD</t>
  </si>
  <si>
    <t>Persentase realisasi target pendapatan BLUD</t>
  </si>
  <si>
    <t>Jumlah pendapatan BLUD</t>
  </si>
  <si>
    <t>Meningkatnya Mutu Layanan Kesehatan Rumah Sakit Jiwa</t>
  </si>
  <si>
    <t>Nilai tindak lanjut rekomendasi akreditasi perencanaan perbaikan strategis</t>
  </si>
  <si>
    <t>Meningkatnya derajat kesehatan jiwa masyarakat</t>
  </si>
  <si>
    <t>Persentase cakupan layanan kesehatan jiwa masyarakat</t>
  </si>
  <si>
    <t>Peningkatan kesehatan masyarakat</t>
  </si>
  <si>
    <t xml:space="preserve">Terlaksananya peningkatan kesehatan jiwa masyarakat </t>
  </si>
  <si>
    <t>Jumlah kasus pasung yang ditangani</t>
  </si>
  <si>
    <t>Terlaksananya peningkatan pelayanan dan penanggulangan masalah kesehatan jiwa</t>
  </si>
  <si>
    <t>Jumlah pasien masyarakat miskin yang terlayani</t>
  </si>
  <si>
    <t>Sekretariat Daerah</t>
  </si>
  <si>
    <t>Program Bantuan Hukum dan HAM</t>
  </si>
  <si>
    <t xml:space="preserve">Meningkatnya Produk Hukum Daerah yang Terbentuk </t>
  </si>
  <si>
    <t>Persentase penanganan kasus-kasus hukum</t>
  </si>
  <si>
    <t>Pengkajian Naskah MoU &amp; Perjanjian Kerjasama</t>
  </si>
  <si>
    <t xml:space="preserve">Terlaksananya pengkajian  Naskah MOU dan  Perjanjian Kerjasama </t>
  </si>
  <si>
    <t>Jumlah Naskah MoU dan Perjanjian Kerjasama yang dikaji</t>
  </si>
  <si>
    <t>Penyelesaian Permasalahan-permasalahan Pemda</t>
  </si>
  <si>
    <t>Tertanganinya Sengketa Hukum Non Litigasi Pemda</t>
  </si>
  <si>
    <t>Jumlah Penyelesaian  Kasus/sengketa Hukum non Litigasi Pemda</t>
  </si>
  <si>
    <t>Penyelesaian Sengketa Hukum di Pengadilan</t>
  </si>
  <si>
    <t xml:space="preserve">Tertanganinya Kasus/Sengketa Hukum Litigasi </t>
  </si>
  <si>
    <t>Jumlah Penyelesaian  Kasus/sengketa Hukum litigasi</t>
  </si>
  <si>
    <t>Rencana Aksi Ham &amp; HAKI</t>
  </si>
  <si>
    <t xml:space="preserve">Terlaksananya  AKSI HAM dan HAKI Daerah Provinsi </t>
  </si>
  <si>
    <t>Jumlah Peserta yang mengikuti Sosialisasi dan Rakor Aksi HAM</t>
  </si>
  <si>
    <t>Program Evaluasi Kinerja SKPD</t>
  </si>
  <si>
    <t>Meningkatnya Kualitas Akuntabilitas Kinerja PD</t>
  </si>
  <si>
    <t>Persentase Perangkat Daerah yang akuntabel</t>
  </si>
  <si>
    <t>Penilaian Kinerja SKPD</t>
  </si>
  <si>
    <t>Meningkatnya Laporan Kinerja Perangkat Daerah yang Baik</t>
  </si>
  <si>
    <t>Jumlah Dokumen Penilaian Kinerja SKPD</t>
  </si>
  <si>
    <t>Meningkatnya Keserasian Kebijakan Peningkatan Kualitas Anak dan Perempuan</t>
  </si>
  <si>
    <t>Penguatan Upaya Perlindungan Perempuan dan anak terhadap tindak kekerasan</t>
  </si>
  <si>
    <t>Tersedianya  bahan perumusan kebijakan Penanganan Tindak Kekerasan Terhadap Perempuan dan Anak</t>
  </si>
  <si>
    <t>Jumlah bahan  kebijakan Penanganan Tindak Kekerasan Terhadap Perempuan dan Anak</t>
  </si>
  <si>
    <t>Program Kerjasama Informasi dan Media Massa</t>
  </si>
  <si>
    <t>Meningkatnya penyebarluasan informasi pembangunan daerah kepada masyarakat melalui kerjasama media.</t>
  </si>
  <si>
    <t>Persentase Kerjasama Informasi dan Media Massa</t>
  </si>
  <si>
    <t xml:space="preserve">Terlaksananya penyebarluasan informasi pembangunan daerah melalui media </t>
  </si>
  <si>
    <t>Jumlah dan jenis  Informasi Pembangunan Daerah Yang Disebarluaskan</t>
  </si>
  <si>
    <t>Program Optimalisasi Pelayanan e-Procurement</t>
  </si>
  <si>
    <t>Meningkatnya Optimalisasi Pelayanan e-Procurement</t>
  </si>
  <si>
    <t>Prosentase Pengelolaan Pengadaan Barang dan Jasa yang Transparan sesuai Standar (17 Standar)</t>
  </si>
  <si>
    <t>Penguatan Layanan Sistem Pengadaan Secara Elektronik</t>
  </si>
  <si>
    <t>Terlaksananya pengeloaan sistem informasi pengelolaan barang/jasa pemerintah</t>
  </si>
  <si>
    <t>OPD yang terlayani</t>
  </si>
  <si>
    <t>Penguatan Standarisasi LPSE Provinsi NTB</t>
  </si>
  <si>
    <t xml:space="preserve">Terlaksananya Standarisasi LPSE Provinsi NTB </t>
  </si>
  <si>
    <t>Jumlah standarisasi yg terpenuhi</t>
  </si>
  <si>
    <t>Program Pelayanan Rehabilitasi Kesejahteraan Sosial</t>
  </si>
  <si>
    <t>Meningkatnya Pelayanan Rehabilitasi Kesejahteraan Sosial</t>
  </si>
  <si>
    <t>Persentase Penanganan PMKS</t>
  </si>
  <si>
    <t>Penguatan Kebijakan Pelayanan dan Rehabilitasi Sosial bagi Penyandang masalah kesejahteraan Sosial</t>
  </si>
  <si>
    <t xml:space="preserve">Tersedianya rumusan bahan kebijakan Pencegahan dan Penanganan PMKS </t>
  </si>
  <si>
    <t>Jumlah Rumusan bahan kebijakan pencegahan dan penanganan PMKS</t>
  </si>
  <si>
    <t xml:space="preserve">Program Pemenuhan Kepatuhan Pelayanan Publik </t>
  </si>
  <si>
    <t>Meningkatnya Kualitas Pelayanan Kepada Publik</t>
  </si>
  <si>
    <t>Nilai Kepatuhan Pelayanan Publik</t>
  </si>
  <si>
    <t>Monitoring dan evaluasi pelaksanaan pembangunan dan pelayanan publik</t>
  </si>
  <si>
    <t xml:space="preserve">Terselenggaranya peningkatan Pelayanan Publik dengan baik </t>
  </si>
  <si>
    <t>Jumlah OPD yang sudah memenuhi standar pelayanan publik</t>
  </si>
  <si>
    <t>Program Penataan Daerah Otonomi Baru</t>
  </si>
  <si>
    <t>Meningkatnya penataan daerah otonomi</t>
  </si>
  <si>
    <t>Daerah Otonomi yang ditata</t>
  </si>
  <si>
    <t>Evaluasi Perangkat Daerah Provinsi</t>
  </si>
  <si>
    <t>Terlaksananya evaluasi perangkat daerah</t>
  </si>
  <si>
    <t>Jumlah perangkat daerah yang dievaluasi</t>
  </si>
  <si>
    <t>Monev pelaksanaan penegasan batas daerah, Dt. Wilayah</t>
  </si>
  <si>
    <t xml:space="preserve">Terlaksananya monev batas daerah dan penataan desa </t>
  </si>
  <si>
    <t>Jumlah batas daerah dan desa yg tertata</t>
  </si>
  <si>
    <t>Monev pelaksanaan trantib, Linmas dan Kebencanaan</t>
  </si>
  <si>
    <t xml:space="preserve">Terlaksananya monev trantib, linmas dan kebencanaan </t>
  </si>
  <si>
    <t>frekuensi monev trantib, linmas dan kebencanaan</t>
  </si>
  <si>
    <t>Monitoring pelaksanaan program/kegiatan pusat di daerah</t>
  </si>
  <si>
    <t>Termonitornya pelaksanaan dekon TP</t>
  </si>
  <si>
    <t>frekuensi monitoring program pusat</t>
  </si>
  <si>
    <t>Pembentukan daerah otonomi baru Provinsi NTB</t>
  </si>
  <si>
    <t>Terlaksananya fasilitasi pembentukan daerah otonomi baru</t>
  </si>
  <si>
    <t>Jumlah DOB yang difasilitasi</t>
  </si>
  <si>
    <t>Penataan Perangkat Daerah Provinsi</t>
  </si>
  <si>
    <t>Tertatanya perangkat daerah provinsi</t>
  </si>
  <si>
    <t>Jumlah Perangkat Daerah yang ditata</t>
  </si>
  <si>
    <t>Penyelesaian administrasi kepala daerah dan DPRD Provinsi NTB dan Kab./Kota se NTB</t>
  </si>
  <si>
    <t xml:space="preserve">Terselesaikannya administrasi Kepala daerah dan DPRD </t>
  </si>
  <si>
    <t>Jumlah izin pejabat yang diselesaikan</t>
  </si>
  <si>
    <t>Program Penataan dan Penyempurnaan Kebijakan, Sistem dan Prosedur dan Pengawasan</t>
  </si>
  <si>
    <t>Meningkatnya Pengembangan dan Pengelolaan Badan Usaha Milik Daerah</t>
  </si>
  <si>
    <t>Cakupan Perda/Pergub  pengelolaan BUMD</t>
  </si>
  <si>
    <t>Penataan kebijakan Perusahaan Daerah dan BUMD</t>
  </si>
  <si>
    <t xml:space="preserve">Terlaksananya Monitoring dan evaluasi Perusahaan Daerah dan Badan Usaha Milik Daerah </t>
  </si>
  <si>
    <t>Jumlah rumusan kebijakan Perusahaan Daerah dan BUMD (2 rumusan)</t>
  </si>
  <si>
    <t>Program Penataan Peraturan Perundang-undangan</t>
  </si>
  <si>
    <t>Meningkatnya Kualitas Produk Hukum Daerah yang terbentuk</t>
  </si>
  <si>
    <t>Persentase Produk Hukum Daerah yang terbentuk</t>
  </si>
  <si>
    <t>Kajian peraturan perundang-undangan daerah terhadap peraturan perundang-undangan yang baru,lebih tinggi dari keserasian antar peraturan perundang-undangan daerah</t>
  </si>
  <si>
    <t xml:space="preserve">Terselenggaranya Fasilitasi dan Evaluasi Produk Hukum Kab/Kota Se-NTB </t>
  </si>
  <si>
    <t>Jumlah Produk Hukum Daerah yang difasilitasi dan dievaluasi</t>
  </si>
  <si>
    <t>Penyebarluasan Produk Hukum Daerah</t>
  </si>
  <si>
    <t xml:space="preserve">Terdokumentasinya dan Tersebarluasnya Produk Hukum Daerah </t>
  </si>
  <si>
    <t>Jumlah Produk Hukum Daerah yang didokumentasikan dan disebarluaskan</t>
  </si>
  <si>
    <t>Penyusunan Rencana Kerja Rancangan Peraturan Perundang</t>
  </si>
  <si>
    <t xml:space="preserve">Tersusunnya Rancangan Peraturan Kepala Daerah </t>
  </si>
  <si>
    <t>Jumlah Rancangan Peraturan Kepala Daerah yang disusun</t>
  </si>
  <si>
    <t xml:space="preserve">Meningkatnya Kualitas Kebijakan Pencegahan dan Penanggulangan Penyakit Menular </t>
  </si>
  <si>
    <t xml:space="preserve">Persentase kebijakan  penanganan penyakit menular yang dihasilkan </t>
  </si>
  <si>
    <t>Penguatan pencegahan dan pemberantasan penyakit menular dan mewabah</t>
  </si>
  <si>
    <t xml:space="preserve">Terlaksananya Koordinasi Perumusan Kebijakan Penguatan pencegahan dan Pemberantasan Penyakit Menular dan Mewabah </t>
  </si>
  <si>
    <t xml:space="preserve">Jumlah bahan perumusan kebijakan Penguatan pencegahan dan Pemberantasan Penyakit Menular dan Mewabah </t>
  </si>
  <si>
    <t xml:space="preserve">Program Pengelolaan Kelembagaan IT Pelayanan Publik </t>
  </si>
  <si>
    <t xml:space="preserve">Meningkatnya Pengelolaan Kelembagaan IT Pelayanan Publik </t>
  </si>
  <si>
    <t>Persentase Aduan Masyarakat yang ditindaklanjuti</t>
  </si>
  <si>
    <t>Terselenggaranya partisipasi masyarakat dalam peningkatan pelayanan publik</t>
  </si>
  <si>
    <t>jumlah aduan masyarakat yang masuk</t>
  </si>
  <si>
    <t>Program Pengembangan Data dan Informasi Perekonomian</t>
  </si>
  <si>
    <t>Meningkatnya Kualitas Rumusan Bahan Kebijakan Pimpinan Bidang Perekonomian</t>
  </si>
  <si>
    <t>Cakupan rekomendasi kebijakan ekonomi yang ditindaklanjuti</t>
  </si>
  <si>
    <t>Monitoring dan evaluasi pariwisata dan perhubungan</t>
  </si>
  <si>
    <t xml:space="preserve">Terlaksananya monitoring dan evaluasi pariwisata dan perhubungan </t>
  </si>
  <si>
    <t>Jumlah rumusan kebijakan Pariwisata dan Perhubungan</t>
  </si>
  <si>
    <t>Pendataan statistik perekonomian</t>
  </si>
  <si>
    <t>Terlaksananya Pendataan statistik perekonomian Daerah</t>
  </si>
  <si>
    <t>Jumlah rumusan kebijakan data dan statistik  perekonomian</t>
  </si>
  <si>
    <t>Pengendalian inflasi daerah</t>
  </si>
  <si>
    <t>Terlaksananya Monitoring dan Evaluasi Inflasi Daerah</t>
  </si>
  <si>
    <t xml:space="preserve">Jumlah rumusan kebijakan pengendalian inflasi </t>
  </si>
  <si>
    <t xml:space="preserve">Program Pengembangan Inovasi Pelayanan Publik </t>
  </si>
  <si>
    <t>Meningkatnya perangkat daerah yang melakukan inovasi pelayanan publik terstandar</t>
  </si>
  <si>
    <t>Inovasi Pelayanan Publik yang tereplikasi</t>
  </si>
  <si>
    <t>Pembentukan Kerjasama Antar Daerah dalam Penyediaan Pelayanan publik</t>
  </si>
  <si>
    <t>Terlaksananya kerja sama antar daerah dalam replikasi inovasi pelayanan publik</t>
  </si>
  <si>
    <t>jumlah inovasi pelayanan publik yang tereplikasi</t>
  </si>
  <si>
    <t>Program Pengembangan Komunikasi Informasi dan Mass Media</t>
  </si>
  <si>
    <t>Meningkatnya pelayanan informasi dan penyebarluasan informasi penyelenggaraan pemerintah daerah kepada masyarakat</t>
  </si>
  <si>
    <t>Persentase Pengembangan Komunikasi Informasi dan Mass Media</t>
  </si>
  <si>
    <t>Peliputan kegiatan pimpinan dan program unggulan daerah</t>
  </si>
  <si>
    <t>Terlaksananya liputan kegiatan pimpinan dan penyelenggaraan pemerintah daerah terhadap program unggulan daerah</t>
  </si>
  <si>
    <t>Jumlah  Peliputan Kegiatan Pimpinan yang dihasilkan</t>
  </si>
  <si>
    <t>Pemantapan komunikasi dan informasi</t>
  </si>
  <si>
    <t xml:space="preserve">Terlaksananya layanan informasi dan pengembangan sistem Informasi publik </t>
  </si>
  <si>
    <t>Jumlah layanan dan penyebarluasan informasi yang terfasilitasi</t>
  </si>
  <si>
    <t>Pengadaan alat studio dan komunikasi</t>
  </si>
  <si>
    <t>Tersedianya alat studio dan komunikasi</t>
  </si>
  <si>
    <t>Jumlah dan jenis alat studio dan komunikasi yang tersedia</t>
  </si>
  <si>
    <t>Pengembangan Sistem Informasi dan Pengolahan Data</t>
  </si>
  <si>
    <t>Jumlah Informasi Berbasis Aplikasi yang Dihasilkan.</t>
  </si>
  <si>
    <t>Publikasi Program Unggulan, Pengelolaan Isu dan Kumunikasi Publik</t>
  </si>
  <si>
    <t xml:space="preserve">Terlaksananya publikasi program unggulan, pengelolaan isu dan komunikasi publik </t>
  </si>
  <si>
    <t>Jumlah Program Unggulan NTB Gemilang yang Terpublikasi.</t>
  </si>
  <si>
    <t>Program Pengembangan Sistem Analisis Formasi Jabatan dan Pendayagunaan Aparatur</t>
  </si>
  <si>
    <t>Meningkatnya Pengembangan Sistem Analisis Formasi Jabatan dan Pendayagunaan Aparatur</t>
  </si>
  <si>
    <t>Cakupan Pengembangan Sistem Analisis Formasi Jabatan dan Pendayagunaan Aparatur</t>
  </si>
  <si>
    <t>Pengembangan Sumber Daya Aparatur</t>
  </si>
  <si>
    <t xml:space="preserve">Terselenggaranya pengembangan Kapasitas Sumber Daya Aparatur </t>
  </si>
  <si>
    <t>Jumlah Dokumen Hubungan Kerja Jabatan Struktural, Jumlah dokumen Hubungan Jabatan Fungsional</t>
  </si>
  <si>
    <t>Penyusunan Analisis Jabatan dan Formasi Jabatan</t>
  </si>
  <si>
    <t>Terlaksananya Analisis Jabatan dan Analisis Beban Kerja dengan Baik</t>
  </si>
  <si>
    <t>Jumlah Dokumen Hasil Anjab dan ABK, Dokumen Pedoman Syarat Jabatan, dan Dokumen Evaluasi Jabatan</t>
  </si>
  <si>
    <t>Program Pengendalian Kerjasama Daerah</t>
  </si>
  <si>
    <t>Meningkatnya Pengendalian Kerjasama Daerah</t>
  </si>
  <si>
    <t>Persentase Kerjasama Daerah yang terevaluasi</t>
  </si>
  <si>
    <t>Pengendalian Kerjasama Non Pemerintahan</t>
  </si>
  <si>
    <t>Terevaluasinya Kerjasama Daerah non pemerintahan</t>
  </si>
  <si>
    <t>Jumlah kerjasama non pemerintahan yang terevaluasi</t>
  </si>
  <si>
    <t>Pengendalian Kerjasama Pemerintahan</t>
  </si>
  <si>
    <t>Terevaluasinya Kerjasama pemerintah daerah</t>
  </si>
  <si>
    <t>Jumlah kerjasama pemerintahan yang terevaluasi</t>
  </si>
  <si>
    <t>R</t>
  </si>
  <si>
    <t>Program Pengendalian Penduduk dan KB</t>
  </si>
  <si>
    <t>Meningkatnya Kualitas Rumusan Bahan Kebijakan Pimpinan dalam pengendalian penduduk dan KB</t>
  </si>
  <si>
    <t>Cakupan Rumusan Bahan Kebijakan Pimpinan dalam pengendalian penduduk dan KB</t>
  </si>
  <si>
    <t xml:space="preserve"> Terlaksananya Koordinasi Penanganan Tindak Kekerasan Terhadap Perempuan dan Anak </t>
  </si>
  <si>
    <t xml:space="preserve">Jumlah Rumusan Bahan Kebijakan Pimpinan dalam  Penanganan Tindak Kekerasan Terhadap Perempuan dan Anak </t>
  </si>
  <si>
    <t>S</t>
  </si>
  <si>
    <t>Program Peningkatan Budaya Kerja</t>
  </si>
  <si>
    <t>Meningkatnya Budaya Kerja</t>
  </si>
  <si>
    <t>Persentase perangkat daerah yang menerapkan budaya kerja baik</t>
  </si>
  <si>
    <t>Peningkatan dan Pengembangan Budaya Kerja</t>
  </si>
  <si>
    <t xml:space="preserve">Terlaksananya  Budaya Kerja Perangkat Daerah Yang Baik </t>
  </si>
  <si>
    <t>Jumlah laporan hasil evaluasi penerapan budaya kerja ASN</t>
  </si>
  <si>
    <t>T</t>
  </si>
  <si>
    <t>Meningkatnya kesesuaian dokumen perencanaan dengan dokumen standar harga</t>
  </si>
  <si>
    <t>Persentase kesesuaian dokumen perencanaan dengan dokumen standar harga</t>
  </si>
  <si>
    <t>Monitoring dan evaluasi Lembaga Keuangan, Koperasi dan UKM</t>
  </si>
  <si>
    <t xml:space="preserve">Tersedianya bahan rumusan kebijakan lembaga keuangan, koperasi dan UKM </t>
  </si>
  <si>
    <t xml:space="preserve">Jumlah rumusan bahan kebijakan  Lembaga Keuangan, Koperasi dan UKM </t>
  </si>
  <si>
    <t>Monitoring dan evaluasi Perusahaan Daerah dan Badan Usaha Milik Daerah</t>
  </si>
  <si>
    <t xml:space="preserve"> Terlaksananya Penataan kebijakan Perusahaan Daerah dan BUMD </t>
  </si>
  <si>
    <t>Jumlah Perusda yang Terbina (11 Perusahaan)</t>
  </si>
  <si>
    <t>Penyusunan standar satuan harga</t>
  </si>
  <si>
    <t xml:space="preserve">Tersusunnya standar satuan harga </t>
  </si>
  <si>
    <t>jumlah dokumen standar satuan harga</t>
  </si>
  <si>
    <t>U</t>
  </si>
  <si>
    <t>Program Peningkatan dan Pengembangan Produksi Daerah</t>
  </si>
  <si>
    <t>Meningkatnya Kualitas Rumusan Bahan Kebijakan Produksi Daerah</t>
  </si>
  <si>
    <t>Persentase peningkatan produksi daerah</t>
  </si>
  <si>
    <t>Monitoring dan evaluasi bahan galian dan energi</t>
  </si>
  <si>
    <t xml:space="preserve">Terlaksananya monitoring dan evaluasi bahan galian dan energi </t>
  </si>
  <si>
    <t>Jumlah bahan rumusan  kebijakan Bidang Bahan Galian dan Energi</t>
  </si>
  <si>
    <t>Monitoring dan evaluasi perindustrian dan perdagangan</t>
  </si>
  <si>
    <t>Terlaksananya monitoring dan evaluasi perindustrian dan perdagangan</t>
  </si>
  <si>
    <t>Jumlah bahan rumusan kebijakan  Perindustrian dan Perdagangan</t>
  </si>
  <si>
    <t>Monitoring dan evaluasi produksi pertanian, kehutanan, kelautan dan perikanan</t>
  </si>
  <si>
    <t xml:space="preserve">Terlaksananya monitoring dan evaluasi produksi pertanian,kehutanan,kelautan dan perikanan </t>
  </si>
  <si>
    <t>Jumlah bahan rumusan kebijakan Bidang Pertanian, Kehutanan, Kelautan dan Perikanan</t>
  </si>
  <si>
    <t>V</t>
  </si>
  <si>
    <t>Program Peningkatan Iklim Investasi dan Realisasi Investasi</t>
  </si>
  <si>
    <t>Meningkatnya Kualitas Bahan Rumusan Kebijakan Penanaman Modal, BUMD, dan Lembaga Keuangan</t>
  </si>
  <si>
    <t>Cakupan Bahan Rumusan Kebijakan Penanaman Modal, BUMD, dan Lembaga Keuangan</t>
  </si>
  <si>
    <t>Pengembangan Investasi</t>
  </si>
  <si>
    <t xml:space="preserve">Terlaksananya Monitoring dan Evaluasi Pengembangan investasi </t>
  </si>
  <si>
    <t>Jumlah Hasil Kajian investasi (4 kajian)</t>
  </si>
  <si>
    <t>W</t>
  </si>
  <si>
    <t>Program Peningkatan Kapasitas dan Akuntabilitas Kinerja Birokrasi</t>
  </si>
  <si>
    <t>Meningkatnya Kapasitas dan Akuntabilitas Kinerja Birokrasi</t>
  </si>
  <si>
    <t>Persentase laporan kinerja pemerintah yang bernilai A / BB</t>
  </si>
  <si>
    <t>Penyusunan Laporan Akuntabilitas Kinerja Instansi Pemerintah (LAKIP)</t>
  </si>
  <si>
    <t>Tersusunnya Laporan Laporan Akuntabilitas Kinerja Instansi Pemerintah (LAKIP)  yang memenuhi standar</t>
  </si>
  <si>
    <t>jumlah dokumen LAKIP, PK, RKT,</t>
  </si>
  <si>
    <t>X</t>
  </si>
  <si>
    <t>Program Peningkatan Kerjasama Antar Pemerintah Daerah</t>
  </si>
  <si>
    <t>Meningkatnya Kerjasama Antar Pemerintah Daerah</t>
  </si>
  <si>
    <t>cakupan fasilitasi kerjasama antar pemerintah daerah</t>
  </si>
  <si>
    <t>Terlaksananya Pembentukan Kerjasama Antar Daerah dalam Penyediaan Pelayanan publik</t>
  </si>
  <si>
    <t>Jumlah jenis iuran kerjasama yang dibayarkan</t>
  </si>
  <si>
    <t>Y</t>
  </si>
  <si>
    <t>Program Peningkatan Kerjasama Non Pemerintahan</t>
  </si>
  <si>
    <t>Meningkatnya Kerjasama Non Pemerintahan</t>
  </si>
  <si>
    <t>Persentase Kerjasama Non Pemerintahan yang terjalin</t>
  </si>
  <si>
    <t>Pembentukan Kerjasama Daerah dengan Lembaga di Luar Negeri</t>
  </si>
  <si>
    <t>Terfasilitasinya Kerjasama Daerah dengan Pemerintah Daerah di Luar Negeri</t>
  </si>
  <si>
    <t>Jumlah kerjasama daerah dengan lembaga di luar negeri</t>
  </si>
  <si>
    <t>Pembentukan Kerjasama Daerah dengan Non Pemerintah di Kab./Kota</t>
  </si>
  <si>
    <t xml:space="preserve"> Terfasilitasinya Kerjasama Daerah dengan Non Pemerintah di Kab</t>
  </si>
  <si>
    <t>Jumlah kerjasama daerah dengan non pemerintahan di kab/kota</t>
  </si>
  <si>
    <t>Pembentukan Kerjasama Daerah dengan Non Pemerintah di Provinsi Lainnya</t>
  </si>
  <si>
    <t xml:space="preserve">Terfasilitasinya Kerjasama Daerah dengan Non Pemerintah di Provinsi Lainnya </t>
  </si>
  <si>
    <t>Jumlah kerjasama daerah dengan non pemerintahan di provinsi lainnya</t>
  </si>
  <si>
    <t>Z</t>
  </si>
  <si>
    <t>Program Peningkatan Kerjasama Pemerintahan</t>
  </si>
  <si>
    <t>Meningkatnya Kerjasama Pemerintahan</t>
  </si>
  <si>
    <t>Persentase Kerjasama Pemerintahan yang terjalin</t>
  </si>
  <si>
    <t>Pembentukan Kerjasama Daerah dengan Pemerintah Daerah di Luar Negeri</t>
  </si>
  <si>
    <t xml:space="preserve">Terfasilitasinya Kerjasama Daerah dengan Lembaga di Luar Negeri </t>
  </si>
  <si>
    <t>Jumlah kerjasama daerah dengan pemerintah daerah di luar negeri</t>
  </si>
  <si>
    <t>Pembentukan Kerjasama Daerah dengan Pemerintah Kab./Kota</t>
  </si>
  <si>
    <t xml:space="preserve">Terfasilitasinya Kerjasama Daerah dengan Pemerintah Kab./Kota </t>
  </si>
  <si>
    <t>Jumlah kerjasama daerah dengan pemerintah kab/kota</t>
  </si>
  <si>
    <t>Pembentukan Kerjasama Daerah dengan Pemerintah Provinsi Lainnya</t>
  </si>
  <si>
    <t xml:space="preserve">Terfasilitasinya Kerjasama Daerah dengan Pemerintah Provinsi Lainnya </t>
  </si>
  <si>
    <t>Jumlah kerjasama daerah dengan pemerintah provinsi lainnya</t>
  </si>
  <si>
    <t>AA</t>
  </si>
  <si>
    <t>Program Peningkatan Kualitas Kelembagaan</t>
  </si>
  <si>
    <t>Meningkatnya kualitas LPPD Prov. NTB</t>
  </si>
  <si>
    <t>Rangking LPPD</t>
  </si>
  <si>
    <t>Informasi Laporan Penyelenggaraan Pemerintahan Daerah (LPPD) Prov. NTB</t>
  </si>
  <si>
    <t>Tersedianya Informasi Laporan Penyelenggaraan Pemerintahan Daerah (LPPD) Prov. NTB</t>
  </si>
  <si>
    <t>Jumlah dokumen informasi yang disampaikan kepada masyarakat</t>
  </si>
  <si>
    <t>Peningkatan Pengembangan Kapasitas Daerah</t>
  </si>
  <si>
    <t>Terlaksananya Peningkatan Pengembangan Kapasitas Daerah</t>
  </si>
  <si>
    <t>Frekuensi koordinasi</t>
  </si>
  <si>
    <t>Penyusunan LPPD Gubernur</t>
  </si>
  <si>
    <t>Tersedianya LPPD Gubernur</t>
  </si>
  <si>
    <t>Jumlah dokumen LPPD yangang tersusun</t>
  </si>
  <si>
    <t>BB</t>
  </si>
  <si>
    <t>Program Peningkatan Kualitas Kinerja Pemerintah Kecamatan dan Kelurahan/Desa</t>
  </si>
  <si>
    <t>Meningkatnya kinerja pemerintahan Kecamatan dan Kelurahan/Desa</t>
  </si>
  <si>
    <t>Persentase peningkatan kualitas kinerja pemerintah kecamatan dan kelurahan</t>
  </si>
  <si>
    <t>Pembinaan Penataan Daerah</t>
  </si>
  <si>
    <t>Terlaksananya pembinaan penataan daerah</t>
  </si>
  <si>
    <t>jumlah daerah yang dibina dan ditata</t>
  </si>
  <si>
    <t>CC</t>
  </si>
  <si>
    <t>Program Peningkatan Kualitas Pelayanan Publik</t>
  </si>
  <si>
    <t>Meningkatnya Kualitas Pelayanan Publik</t>
  </si>
  <si>
    <t xml:space="preserve">Persentase Unit Kerja Pelayanan publik yang berprestasi </t>
  </si>
  <si>
    <t>Peningkatan dan Pengembangan Pelayanan Publik</t>
  </si>
  <si>
    <t>Terlaksananya Peningkatan dan Pengembangan Pelayanan Publik</t>
  </si>
  <si>
    <t xml:space="preserve"> jumlah inovasi pelayanan publik yang terreflikasi</t>
  </si>
  <si>
    <t>DD</t>
  </si>
  <si>
    <t>Program Peningkatan Mutu Pendidikan dan Tenaga Kependidikan</t>
  </si>
  <si>
    <t>Meningkatnya Kualitas Rumusan Bahan Kebijakan Pimpinan Bidang Pendidikan, Kebudayaan, Pemuda dan Olahraga</t>
  </si>
  <si>
    <t>Prosentase Sekolah yang bisa mengikuti LSS</t>
  </si>
  <si>
    <t>Penilaian Lomba Sekolah Sehat ( LSS )</t>
  </si>
  <si>
    <t xml:space="preserve">Terlaksananya Seleksi Sekolah / Madrasah Sehat Tingkat Provinsi </t>
  </si>
  <si>
    <t>Jumlah sekolah peserta Lomba Sekolah Sehat</t>
  </si>
  <si>
    <t>EE</t>
  </si>
  <si>
    <t>Program Peningkatan Partisipasi Masyarakat</t>
  </si>
  <si>
    <t>Meningkatnya Partisipasi Masyarakat</t>
  </si>
  <si>
    <t>Cakupan Koordinasi Rumpun Kesra</t>
  </si>
  <si>
    <t>Pemberdayaan masyarakat perdesaan melalui Monitoring dan Evaluasi partisipasi masyarakat</t>
  </si>
  <si>
    <t>Terlaksananya Pemberdayaan masyarakat perdesaan melalui Monitoring dan Evaluasi partisipasi masyarakat</t>
  </si>
  <si>
    <t>jumlah SPDD</t>
  </si>
  <si>
    <t>FF</t>
  </si>
  <si>
    <t>Program Peningkatan Pelayanan Keagamaan</t>
  </si>
  <si>
    <t>Meningkatnya Pelayanan Kegiatan Keagamaan</t>
  </si>
  <si>
    <t>Prosentase Pelaksanaan kegiatan Keagamaan</t>
  </si>
  <si>
    <t>Diklat Pengelolaan Manajemen Masjid</t>
  </si>
  <si>
    <t xml:space="preserve">Terlasananya Diklat Manajemen Masjid </t>
  </si>
  <si>
    <t xml:space="preserve">Jumlah Diklat Manajemen Masjid </t>
  </si>
  <si>
    <t>Lembaga Pengembangan Tilawatil Qur`an (LPTQ)</t>
  </si>
  <si>
    <t>Terlaksananya Rakerda LPTQ dan Diklat Perhakiman</t>
  </si>
  <si>
    <t>Kegiatan Rakerda LPTQ dan Diklat Perhakiman</t>
  </si>
  <si>
    <t>Pelaksanaan STQ/MTQ Provinsi/Nasional</t>
  </si>
  <si>
    <t xml:space="preserve">Terlaksananya Kegiatan STQ/MTQ Provinsi/Nasional </t>
  </si>
  <si>
    <t xml:space="preserve">Kegiatan STQ/MTQ Provinsi/Nasional </t>
  </si>
  <si>
    <t>Penguatan Pelaksanaan Embarkasi Haji NTB</t>
  </si>
  <si>
    <t xml:space="preserve">Terlaksananya Pelayanan Embarkasi Haji </t>
  </si>
  <si>
    <t xml:space="preserve">Pelayanan Embarkasi Haji </t>
  </si>
  <si>
    <t>Peningkatan iman dan taqwa aparatur</t>
  </si>
  <si>
    <t xml:space="preserve">Terlaksananya Peningkatkan IMTAQ ASN </t>
  </si>
  <si>
    <t>jumlah ASN yang mengikuti IMTAQ</t>
  </si>
  <si>
    <t>Peningkatan Ketaqwaan Kepada Tuhan Yang Maha Esa</t>
  </si>
  <si>
    <t xml:space="preserve">Terlaksananya Peringatan Hari-hari Besar Keagamaan </t>
  </si>
  <si>
    <t xml:space="preserve">jumlah kegiatan Hari-hari Besar Keagamaan  </t>
  </si>
  <si>
    <t>Pesona Khasanah Ramadhan</t>
  </si>
  <si>
    <t xml:space="preserve">Terlaksananya Pesona Khasanah Ramadhan </t>
  </si>
  <si>
    <t>jenis jenis</t>
  </si>
  <si>
    <t>Rapat Koordinasi Forum Koordinasi Kerukunan Umat Beragama / FKUB</t>
  </si>
  <si>
    <t xml:space="preserve">Terlaksananya Verifikasi dan Evaluasi Bantuan Sosian dan Hibah </t>
  </si>
  <si>
    <t>jumlah orang</t>
  </si>
  <si>
    <t>Verifikasi dan Evaluasi Bantuan Keuangan/Belanja Hibah dan Bantuan Sosial di Bidang Keagamaan</t>
  </si>
  <si>
    <t>jumlah  orang</t>
  </si>
  <si>
    <t>GG</t>
  </si>
  <si>
    <t>Meningkatnya Kualitas pelayanan kedinasan kepala daerah/wakil kepala daerah</t>
  </si>
  <si>
    <t>Cakupan pelayanan kedinasan KDH/WKDH</t>
  </si>
  <si>
    <t>Peningkatan pelayanan kedinasan dengan pemerintah pusat dan pemerintah daerah lainnya</t>
  </si>
  <si>
    <t>Terlaksananya Peningkatan pelayanan kedinasan dengan pemerintah pusat dan pemerintah daerah lainnya</t>
  </si>
  <si>
    <t>Rakor Staf Ahli Gubernur/Bupati, Walikota</t>
  </si>
  <si>
    <t>Terlaksananya Dialog/audiensi dengan tokoh-tokoh masyarakat, pimpinan/anggota organisasi sosial dan kemasyarakatan</t>
  </si>
  <si>
    <t>Jumlah Dialog/audiensi dengan tokoh masyarakat yang Terlaksana</t>
  </si>
  <si>
    <t>Pemantapan Pelayanan Protokoler</t>
  </si>
  <si>
    <t>Terlaksananya Pemantapan Pelayanan Protokoler</t>
  </si>
  <si>
    <t>Jumlah Pelayanan Protokoler yang terpenuhi</t>
  </si>
  <si>
    <t>Penerimaan kunjungan kerja pejabat negara/departemen/lembaga pemerintah non dapartemen/luar negeri</t>
  </si>
  <si>
    <t xml:space="preserve">Terlaksananya tingkat kunjungan kerja pejabat negara dan lembaga non departemen dalam dan luar negeri </t>
  </si>
  <si>
    <t>Jumlah Penerimaan Kunjungan Kerja yang Terlaksana</t>
  </si>
  <si>
    <t>Pelayanan rumah tangga kepala daerah/wakil kepala daerah</t>
  </si>
  <si>
    <t>Terlaksananya Pelayanan rumah tangga kepala daerah/wakil kepala daerah</t>
  </si>
  <si>
    <t>Jumlah Pelayanan Rumah Tangga Kepala Daerah/ Wakil Kepala Daerah yang terlaksana</t>
  </si>
  <si>
    <t>Pelayanan kedinasan kepada gubernur dan wakil gubernur</t>
  </si>
  <si>
    <t>Terlaksananya Pelayanan kedinasan kepada gubernur dan wakil gubernur</t>
  </si>
  <si>
    <t>Jumlah Perjalanan Dinas Gubernur dan Wakil Gubernur beserta Pendamping yang Terlaksana</t>
  </si>
  <si>
    <t>HH</t>
  </si>
  <si>
    <t>Program Peningkatan Penanggulangan Narkoba, Penyakit Menular Seksual (PMS) Termasuk HIV/AIDS</t>
  </si>
  <si>
    <t>Meningkatnya Kualitas Rumusan Bahan Kebijakan Pimpinan di Bidang Kesejahteraan Sosial</t>
  </si>
  <si>
    <t>Persentase Siswa yang tidak menggunakan Narkoba, HIV/AIDS dan PMS</t>
  </si>
  <si>
    <t>Penguatan Kelembagaan Komisi Penanggulangan AIDS Daerah (KPA D Provinsi NTB)</t>
  </si>
  <si>
    <t xml:space="preserve">Terlaksananya Koordinasi dan Sosialisasi HIV/AIDS Di Masyarakat, Lintas Sektor dan Sekolah. </t>
  </si>
  <si>
    <t>jumlah jenis</t>
  </si>
  <si>
    <t>Pencegahan Pemberantasan Penanggulangan Peredaran Gelap Narkoba ( P4GN )</t>
  </si>
  <si>
    <t>II</t>
  </si>
  <si>
    <t>Program Peningkatan Peranserta Kepemudaan</t>
  </si>
  <si>
    <t>Persentase keikutsertaan Pemuda berprestasi</t>
  </si>
  <si>
    <t>Pemuda Kreatif dan Berprestasi</t>
  </si>
  <si>
    <t xml:space="preserve">Terlaksananya Lomba Parade Marching Band dan Gendang Beleq </t>
  </si>
  <si>
    <t>JJ</t>
  </si>
  <si>
    <t>Meningkatnya Sistem Pengawasan Internal dan Pengendalian Pelaksanaan Kebijakan KDH</t>
  </si>
  <si>
    <t>Tingkat Kematangan UKPBJ</t>
  </si>
  <si>
    <t>Pengendalian dan Pelaksanaan Pengadaan Barang/Jasa Pemerintah</t>
  </si>
  <si>
    <t xml:space="preserve">Terlaksananya Pengendalian dan Evaluasi terhadap program dan kegiatan OPD lingkup pemerintah Provinsi NTB </t>
  </si>
  <si>
    <t>kemantapan ULP</t>
  </si>
  <si>
    <t>Pengendalian pelaksanaan pembangunan provinsi NTB</t>
  </si>
  <si>
    <t>Pembinaan pengadaan barang/jasa pemerintah</t>
  </si>
  <si>
    <t>Terlaksananya pembinaan pengadaan barang/jasa pemerintah</t>
  </si>
  <si>
    <t>jumlah pembinaan</t>
  </si>
  <si>
    <t>Pengendalian pembangunan perumahan dan kawasan permukiman</t>
  </si>
  <si>
    <t>Terlaksananya monitoring dan evaluasi pembangunan fisik sarana dan prasarana perumahan dan kawasan permukiman</t>
  </si>
  <si>
    <t>Pengelolaan sistem informasi pengadaan barang/jasa pemerintah</t>
  </si>
  <si>
    <t xml:space="preserve">Terlaksananya pengeloaan sistem informasi pengelolaan barang/jasa pemerintah </t>
  </si>
  <si>
    <t>jumlah sistem elektronik</t>
  </si>
  <si>
    <t>Pengendalian administrasi Pembangunan perhubungan dan tata ruang</t>
  </si>
  <si>
    <t>Terlaksananya monitoring dan evaluasi pembangunan fisik sarana dan prasarana perhubungan dan tata ruang</t>
  </si>
  <si>
    <t>Pengendalian administrasi pembangunan sumber daya air dan lingkungan hidup</t>
  </si>
  <si>
    <t xml:space="preserve">Terlaksananya monitoring dan evaluasi pembangunan sumber daya air dan lingkungan hidup </t>
  </si>
  <si>
    <t>Pengendalian administrasi pembangunan ekonomi</t>
  </si>
  <si>
    <t xml:space="preserve">Terlaksananya Monitoring dan Evaluasi Pembangunan Bidang Ekonomi </t>
  </si>
  <si>
    <t>Pengendalian administrasi pembangunan sosial budaya</t>
  </si>
  <si>
    <t xml:space="preserve">Terlaksananya monitoring dan evaluasi pembangunan bidang Sosial Budaya </t>
  </si>
  <si>
    <t>Pengendalian administrasi pembangunan kesejahteraan rakyat</t>
  </si>
  <si>
    <t xml:space="preserve">Terlaksananya monitoring dan evaluasi pembangunan bidang Kesejahteraan Rakyat </t>
  </si>
  <si>
    <t>KK</t>
  </si>
  <si>
    <t>Program Peningkatan Tertib Administrasi Pertanahan</t>
  </si>
  <si>
    <t>Meningkatnya penyelesaian konflik pertanahan</t>
  </si>
  <si>
    <t>Cakupan konflik pertanahan yang difasilitasi</t>
  </si>
  <si>
    <t>Penyelesaian konflik pertanahan dan tanah bermasalah</t>
  </si>
  <si>
    <t xml:space="preserve">Terfasilitasinya konflik pertanahan </t>
  </si>
  <si>
    <t>jumlah kasus pertanahan yang difasilitasi</t>
  </si>
  <si>
    <t>Pembinaan, Pengawasan dan Pengendalian Tanah Terlantar</t>
  </si>
  <si>
    <t xml:space="preserve">Terlaksananya pembinaan, dan pengawasan tanah terlantar </t>
  </si>
  <si>
    <t>Frekuensi upaya pembinaan dan pengawasan yang dilakukan</t>
  </si>
  <si>
    <t>Monitoring dan Evaluasi Administrasi Pertanahan</t>
  </si>
  <si>
    <t xml:space="preserve">Terlaksananya monev administrasi pertanahan </t>
  </si>
  <si>
    <t>frekuensi monev administrasi pertanahan yang dilakukan</t>
  </si>
  <si>
    <t>LL</t>
  </si>
  <si>
    <t>Program Perlindungan dan Pengembangan Lembaga Ketenagakerjaan</t>
  </si>
  <si>
    <t>Meningkatnya Perlindungan dan Pengembangan Lembaga Ketenagakerjaan</t>
  </si>
  <si>
    <t>Cakupan Koordinasi TKI informal yang mendapat penanganan</t>
  </si>
  <si>
    <t>Peningkatan Pengawasan dan Perlindungan Tenaga Kerja</t>
  </si>
  <si>
    <t xml:space="preserve">Terlaksananya Koordinasi pengawasan dan pembinaan tenaga kerja </t>
  </si>
  <si>
    <t>jumlah SPPD</t>
  </si>
  <si>
    <t>MM</t>
  </si>
  <si>
    <t>Program Reformasi Ketatalaksanaan</t>
  </si>
  <si>
    <t>Meningkatnya Reformasi Ketatalaksanaan</t>
  </si>
  <si>
    <t>Persentase perangkat daerah yang menerapkan SOP secara baik</t>
  </si>
  <si>
    <t>Penyusunan Standar Operasional Prosedur (SOP) OPD</t>
  </si>
  <si>
    <t>Tersedianya Standar Operasional Prosedur (SOP) OPD</t>
  </si>
  <si>
    <t>jumlah dokumen evaluasi SOP perangkat daerah / unit daerah</t>
  </si>
  <si>
    <t>Dinas Penanaman Modal dan Pelayanan Terpadu Satu Pintu</t>
  </si>
  <si>
    <t>Program Peningkatan Promosi dan Kerjasama Investasi</t>
  </si>
  <si>
    <t>Meningkatnya Minat Investasi</t>
  </si>
  <si>
    <t>Jumlah Calon Investor yang berminat untuk berinvestasi</t>
  </si>
  <si>
    <t>Peningkatan  kerjasama strategis antara usaha besar dan Usaha Kecil Menengah</t>
  </si>
  <si>
    <t>Terlaksananya Peningkatan  kerjasama strategis antara usaha besar dan Usaha Kecil Menengah</t>
  </si>
  <si>
    <t>Jumlah Fasilitasi Kerjasama Investasi</t>
  </si>
  <si>
    <t>Penyelarasan Program Perencanaan dan Pengembangan Penanaman Modal</t>
  </si>
  <si>
    <t>Terlaksananya Program Perencanaan dan Pengembangan Penanaman Modal</t>
  </si>
  <si>
    <t>Jumlah Dokumen Perencanaan Penanaman Modal</t>
  </si>
  <si>
    <t>Penyederhanaan Prosedur Perijinan dan Peningkatan Pelayanan Penanaman Modal</t>
  </si>
  <si>
    <t>Terlaksananya Penyederhanaan Prosedur Perijinan dan Peningkatan Pelayanan Penanaman Modal</t>
  </si>
  <si>
    <t>Pengembangan potensi unggulan daerah</t>
  </si>
  <si>
    <t>Terlaksananya pengembangan potensi unggulan daerah</t>
  </si>
  <si>
    <t>Jumlah Buku Potensi</t>
  </si>
  <si>
    <t>Peningkatan Penyelesaian Masalah Pelaksanaan Investasi PMDN/PMA</t>
  </si>
  <si>
    <t>Terlaksananya Peningkatan Penyelesaian Masalah Pelaksanaan Investasi PMDN/PMA</t>
  </si>
  <si>
    <t>Jumlah Perusahaan Bermasalah yang difasilitasi</t>
  </si>
  <si>
    <t>Penyelenggaraan pameran investasi</t>
  </si>
  <si>
    <t>Terlaksananya Penyelenggaraan pameran investasi</t>
  </si>
  <si>
    <t>Jumlah Minat Pelaku Bisnis</t>
  </si>
  <si>
    <t>Peningkatan kegiatan pemantauan, pembinaan dan pengawasan pelaksanaan penanaman modal</t>
  </si>
  <si>
    <t>Terlaksananya Peningkatan   kegiatan pemantauan, pembinaan dan pengawasan pelaksanaan penanaman modal</t>
  </si>
  <si>
    <t>Jumlah Perusahan yang dipantau, dibina dan diawasi</t>
  </si>
  <si>
    <t>Layanan Perizinan dan Non Perizinan Sektor Ekonomi, Sosial dan Kemasyarakatan</t>
  </si>
  <si>
    <t>Terlaksananya Layanan perizinan dan non perizinan sektor ekonomi, sosial dan kemasyarakatan</t>
  </si>
  <si>
    <t>Jumlah Izin dan Non Izin Sektor Ekonomi, Sosial dan Kemasyarakatan yang diterbitkan</t>
  </si>
  <si>
    <t>Meningkatnya Iklim Dan Realisasi Investasi</t>
  </si>
  <si>
    <t>Nilai Realisasi Investasi</t>
  </si>
  <si>
    <t>Peningkatan kerjasama antara dunia usaha</t>
  </si>
  <si>
    <t>Terlaksananya Peningkatan kerjasama antara dunia usaha</t>
  </si>
  <si>
    <t>Jumlah Kerjasama</t>
  </si>
  <si>
    <t>Pengembangan Sistem Informasi Penanaman Modal</t>
  </si>
  <si>
    <t>Terlaksananya pengembangan  Sistem Informasi Penanaman Modal</t>
  </si>
  <si>
    <t>Jumlah Sistem</t>
  </si>
  <si>
    <t>Monitoring, Evaluasi dan Pelaporan Pelaksanaan Pelayanan Terpadu Satu Pintu (PTSP)</t>
  </si>
  <si>
    <t>Terlaksananya Monitoring, Evaluasi dan Pelaporan Pelaksanaan Pelayanan Terpadu Satu Pintu (PTSP)</t>
  </si>
  <si>
    <t>Nilai Indeks Kepuasan Masyarakat</t>
  </si>
  <si>
    <t>Peningkatan Promosi Dalam Daerah</t>
  </si>
  <si>
    <t>Terlaksananya Peningkatan Promosi Dalam Daerah</t>
  </si>
  <si>
    <t>Jumlah  Investor yang berinvestasi</t>
  </si>
  <si>
    <t>Layanan Perizinan dan Non Perizinan Sektor Penanaman Modal, Infrastruktur dan Perhubungan</t>
  </si>
  <si>
    <t xml:space="preserve"> Terlaksananya Layanan perizinan dan non perizinan sektor penanaman modal, infrastruktur dan perhubungan</t>
  </si>
  <si>
    <t>Jumlah Izin dan Non Izin Sektor Penanaman Modal, Infrastruktur dan Perhubungan yang diterbitkan</t>
  </si>
  <si>
    <t>Monitoring, Evaluasi dan Pelaporan Rencana dan Realisasi Penanaman Modal</t>
  </si>
  <si>
    <t>TerlaksananyaMonitoring, Evaluasi dan Pelaporan Rencana dan Realisasi Penanaman Modal</t>
  </si>
  <si>
    <t>Laporan Evaluasi Perkembangan PMA PMDN</t>
  </si>
  <si>
    <t>Dinas Pendidikan Dan Kebudayaan</t>
  </si>
  <si>
    <t>Program Pengembangan Nilai Budaya</t>
  </si>
  <si>
    <t>Meningkatnya pelestarian dan pemuliaan budaya dan kearifan lokal</t>
  </si>
  <si>
    <t>Persentase kelompok adat budaya yang dikembangkan</t>
  </si>
  <si>
    <t>Eksperimentasi Seni Tradisi</t>
  </si>
  <si>
    <t>Terlaksananya Eksperimentasi Seni Tradisi</t>
  </si>
  <si>
    <t>Terlaksananya kegiata eksperimentasi seni tradisi</t>
  </si>
  <si>
    <t>Olah Seni</t>
  </si>
  <si>
    <t>Terlaksananya olah seni pada anak usia dini, pelajar dan masyarakat umum</t>
  </si>
  <si>
    <t>Jumlah pentas seni</t>
  </si>
  <si>
    <t>Pameran Tetap</t>
  </si>
  <si>
    <t>Terselenggaranya Pameran Tetap</t>
  </si>
  <si>
    <t>jumlah pameran</t>
  </si>
  <si>
    <t>Pelestarian dan Aktualisasi Adat Budaya Daerah</t>
  </si>
  <si>
    <t>Terlaksananya Pelestarian dan Aktualisasi Adat Budaya Daerah</t>
  </si>
  <si>
    <t>Frekuensi Kegiatan Budaya</t>
  </si>
  <si>
    <t>Pergelaran Tetap</t>
  </si>
  <si>
    <t>Terlaksananya Pergelaran Tetap</t>
  </si>
  <si>
    <t>Jumlah pagelaran</t>
  </si>
  <si>
    <t>Program Pengembangan Pengelolaan Kekayaan Budaya</t>
  </si>
  <si>
    <t xml:space="preserve">Meningkatnya Pengembangan Pengelolaan Kekayaan Budaya </t>
  </si>
  <si>
    <t>Persentase karya budaya yang direvitalisasi dan diinventarisasi</t>
  </si>
  <si>
    <t>Konservasi Kuratif Benda Cagar Budaya (BCB) Bergerak</t>
  </si>
  <si>
    <t>jumlah koleksi yang dirawat</t>
  </si>
  <si>
    <t>Pameran keliling museum</t>
  </si>
  <si>
    <t>jumlah koleksi yang dipamerkan</t>
  </si>
  <si>
    <t>Pameran Temporer Museum</t>
  </si>
  <si>
    <t>Terselenggaranya Pameran keliling museum</t>
  </si>
  <si>
    <t>Pengelolaan dan pengembangan pelestarian peninggalan sejarah purbakala, museum dan peninggalan bawah air</t>
  </si>
  <si>
    <t>Terlaksananya Pengelolaan dan pengembangan pelestarian peninggalan sejarah purbakala, museum dan peninggalan bawah air</t>
  </si>
  <si>
    <t>Manuscript/Naskah Kuno yang di Dokumentasikan</t>
  </si>
  <si>
    <t>Pengembangan Database Sistem Informasi Sejarah Purbakala</t>
  </si>
  <si>
    <t>Jumlah kajian yang dilaksanakan</t>
  </si>
  <si>
    <t>Pengembangan kebudayaan dan pariwisata</t>
  </si>
  <si>
    <t>Terlaksananya Pengembangan Kebudayaan dan Pariwisata</t>
  </si>
  <si>
    <t>Penyuluhan koleksi museum</t>
  </si>
  <si>
    <t>Terlaksananya Penyuluhan koleksi museum</t>
  </si>
  <si>
    <t>Jumlah peserta penyuluhan</t>
  </si>
  <si>
    <t>Perawatan/pemeliharaan prefentif Benda Cagar Budaya (BCB) bergerak</t>
  </si>
  <si>
    <t>Rehabilitasi/Renovasi/Rekonstruksi Benda Cagar Budaya (BCB)</t>
  </si>
  <si>
    <t>Terlaksananya Rehabilitasi/Renovasi/Rekonstruksi Benda Cagar Budaya (BCB)</t>
  </si>
  <si>
    <t>Cagar budaya yang dirawat / dipugar</t>
  </si>
  <si>
    <t>Renovasi Tata Pameran Tetap</t>
  </si>
  <si>
    <t>Terlaksananya Renovasi Tata Pameran Tetap</t>
  </si>
  <si>
    <t>jumlah tata pameran yang direnovasi</t>
  </si>
  <si>
    <t>Program Pengelolaan Keragaman Budaya</t>
  </si>
  <si>
    <t>Persentase penyelenggaraan Festival seni</t>
  </si>
  <si>
    <t>Pengadaan peralatan dan perlengkapan kesenian</t>
  </si>
  <si>
    <t>Tersedianya peralatan dan perlengkapan kesenian</t>
  </si>
  <si>
    <t>Jumlah Peralatan dan Perlengkapan Kesenian</t>
  </si>
  <si>
    <t>Peningkatan teknis sanggar seni</t>
  </si>
  <si>
    <t>Terlaksananya Peningkatan teknis sanggar seni</t>
  </si>
  <si>
    <t>Jumlah sanggar Seni yang difasilitasi/dibina</t>
  </si>
  <si>
    <t>Penyelenggaraan festival budaya daerah</t>
  </si>
  <si>
    <t>Terselenggaranya festival budaya daerah</t>
  </si>
  <si>
    <t>Terlaksananya festival seni dan budaya</t>
  </si>
  <si>
    <t>Seminar dalam rangka revitalisasi dan reaktualisasi budaya lokal</t>
  </si>
  <si>
    <t>Terlaksananya Seminar dalam rangka revitalisasi dan reaktualisasi budaya lokal</t>
  </si>
  <si>
    <t>Frekuensi seminar kebudayaan</t>
  </si>
  <si>
    <t>Temu Budaya se Indonesia</t>
  </si>
  <si>
    <t>TerlaksananyaTemu Budaya se Indonesia</t>
  </si>
  <si>
    <t>Terlaksananya kegiatan Temu Karya Taman Budaya se Indonesia</t>
  </si>
  <si>
    <t>Program Pengembangan Kerjasama Pengelolaan Budaya Daerah</t>
  </si>
  <si>
    <t>Pengembangan kemitraan pengelolaan kebudayaan antar daerah</t>
  </si>
  <si>
    <t>Terlaksananya Pengembangan kemitraan pengelolaan kebudayaan antar daerah</t>
  </si>
  <si>
    <t>jumlah Pentas</t>
  </si>
  <si>
    <t>Pengembangan statistik kebudayaan dan pariwisata</t>
  </si>
  <si>
    <t>Terlaksananya Pengembangan statistik kebudayaan dan pariwisata</t>
  </si>
  <si>
    <t>jumlah dokumen statistik kebudayaan yang tersusun</t>
  </si>
  <si>
    <t>Program Manajemen Pelayanan Pendidikan</t>
  </si>
  <si>
    <t>Meningkatnya Manajemen Pelayanan Pendidikan SMA/SMK/SLB</t>
  </si>
  <si>
    <t>Angka Melanjutkan dr SD/MI ke SMP/MTs ; Angka Melanjutkan dr  SMP/MTs ke SMA/SMK/MA ; Angka Partisipasi Kasar (APK) SD/MI  ; Angka Partisipasi Kasar (APK) SMP/MTs ; Angka Partisipasi Kasar (APK) PAUD ; Angka Partisipasi Murni (APM) SD/MI ; Angka Partisipasi Murni (APM) SMP/MTs ; Angka DO SD/MI ; Angka DO SMP / MTs</t>
  </si>
  <si>
    <t>Advokasi dan Penyusunan berbagai peraturan pemerintah dibidang pendidikan</t>
  </si>
  <si>
    <t>Tersusunnya peraturan daerah/peraturan gubernur bidang pendidikan</t>
  </si>
  <si>
    <t>Pelaksanaan Ujian Akhir Sekolah, dan Ujian Semester Bersama</t>
  </si>
  <si>
    <t>Terlaksananya Ujian Akhir Sekolah, dan Ujian Semester Bersama</t>
  </si>
  <si>
    <t>Jumlah sekolah penyelenggara ujian</t>
  </si>
  <si>
    <t>Pengembangan Mutu Pendidikan</t>
  </si>
  <si>
    <t>Terlaksananya Pengembangan Mutu Pendidikan</t>
  </si>
  <si>
    <t>Jumlah jam tatap muka</t>
  </si>
  <si>
    <t>Peningkatan Layanan Operasional Manajemen BOS</t>
  </si>
  <si>
    <t>Terlaksananya Peningkatan Layanan Operasional Manajemen BOS</t>
  </si>
  <si>
    <t>Jumlah dokumen manajemen BOS</t>
  </si>
  <si>
    <t>Peningkatan minat, bakat, dan kreativitas siswa</t>
  </si>
  <si>
    <t xml:space="preserve">Terlaksananya Peningkatan Minat, Bakat dan Kreatifitas siswa </t>
  </si>
  <si>
    <t>Jumlah peserta lomba</t>
  </si>
  <si>
    <t>Penyediaan Beasiswa S1, S2, dan S3</t>
  </si>
  <si>
    <t>Tersedianya Beasiswa S1, S2, dan S3</t>
  </si>
  <si>
    <t>Program Pembinaan Sekolah Menengah Atas (SMA)</t>
  </si>
  <si>
    <t>Meningkatnya Pelayanan Pendidikan SMA</t>
  </si>
  <si>
    <t>Persentase Angka Partisipasi Kasar (APK) SMA/SMK/MA/Paket  C ; Persentase Angka Partisipasi Murni (APM) SMA/SMK/MA/Paket C ; Persen Angka Pastisipasi Sekolah (APS) ; Persen Penurunan Angka Drop Out (DO) ; Persentase Akreditasi SMA minimal B ; Rasio ketersediaan ruang kelas / penduduk usia sekolah pendidikan menengah</t>
  </si>
  <si>
    <t xml:space="preserve">Terlaksananya Monitoring Evaluasi dan Pelaporan Pelaksanaan Kurikulum </t>
  </si>
  <si>
    <t>Terlaksananya monitoring, evaluasi dan pelaporan Sekolah Menengah Atas</t>
  </si>
  <si>
    <t>Pembangunan Gedung Sekolah</t>
  </si>
  <si>
    <t>Terlaksananya pembangunan gedung kantor</t>
  </si>
  <si>
    <t>Jumlah gedung baru SMA</t>
  </si>
  <si>
    <t>Pembangunan laboratorium dan ruang pratikum sekolah</t>
  </si>
  <si>
    <t xml:space="preserve">Tersedianya Ruang Laboratorium dan Ruang Praktikum Sekolah yang dibangun </t>
  </si>
  <si>
    <t>Jumlah Laboratorium dan ruang praktikum sekolah yang dibangun</t>
  </si>
  <si>
    <t>Pembangunan perpustakaan sekolah</t>
  </si>
  <si>
    <t xml:space="preserve">Tersedianya Gedung Perpustakaan Sekolah yang dibangun </t>
  </si>
  <si>
    <t>Jumlah ruang perpustakaa sekolah yang dibangun</t>
  </si>
  <si>
    <t>Pembangunan ruang ibadah</t>
  </si>
  <si>
    <t>Terbangunnya ruang ibadah</t>
  </si>
  <si>
    <t>Jumlah ruang ibadah sekolah yang dibangun</t>
  </si>
  <si>
    <t>Pembangunan sarana air bersih dan sanitary</t>
  </si>
  <si>
    <t>Terbangunnya sarana air bersih dan sanitary</t>
  </si>
  <si>
    <t>Jumlah sarana air bersih dan sanitasi yang dibangun</t>
  </si>
  <si>
    <t>Pembangunan Taman, Lapangan Upacara, Pagar/Tembok, dan Fasilitas Parkir</t>
  </si>
  <si>
    <t>Terbangunnya Taman, Lapangan Upacara, Pagar/Tembok dan Fasilitas Parkir yang dibangun</t>
  </si>
  <si>
    <t>Jumlah taman, lapangan upacara, pagar/tembok dan fasilitas parkir yang dibangun</t>
  </si>
  <si>
    <t>Pembinaan Sekolah Sehat Tingkat Pendidikan Menengah Atas (SMA)</t>
  </si>
  <si>
    <t xml:space="preserve">Terlaksananya Pembinaan sekolah sehat tingkat pendidikan SMA </t>
  </si>
  <si>
    <t>Jumlah sekolah sekolah sehat yang dibina</t>
  </si>
  <si>
    <t>Penambahan ruang guru, ruang kepala sekolah</t>
  </si>
  <si>
    <t>Tersedianya Penambahan ruang guru, ruang kepala sekolah</t>
  </si>
  <si>
    <t>Jumlah ruang guru sekolah yang dibangun</t>
  </si>
  <si>
    <t>Penambahan ruang kelas sekolah</t>
  </si>
  <si>
    <t xml:space="preserve">Terbangunnya Ruang Kelas Sekolah </t>
  </si>
  <si>
    <t>Jumlah ruang kelas sekolah yang dibangun</t>
  </si>
  <si>
    <t>Pengadaan alat praktek dan peraga siswa</t>
  </si>
  <si>
    <t xml:space="preserve">Tersedianya Alat Praktik dan Peraga Siswa </t>
  </si>
  <si>
    <t>Tersedianya alat praktek dan peraga siswa</t>
  </si>
  <si>
    <t>Pengadaan mebeleur sekolah</t>
  </si>
  <si>
    <t>Tersedianya mebeleur Sekolah</t>
  </si>
  <si>
    <t>Tersedianya meubelair sekolah</t>
  </si>
  <si>
    <t>Pengadaan perlengkapan sekolah</t>
  </si>
  <si>
    <t xml:space="preserve">Tersedianya Perlengkapan Sekolah </t>
  </si>
  <si>
    <t>Tersedianya perlengkapan sekolah yang memadai</t>
  </si>
  <si>
    <t>Pengadan buku-buku dan alat tulis siswa</t>
  </si>
  <si>
    <t>Tersedianya buku-buku dan alat tulis siswa</t>
  </si>
  <si>
    <t>Tersedianya buku dan alat tulis siswa</t>
  </si>
  <si>
    <t>Jumlah siswa yang mengikuti pengembangan minat, bakat dan kreatifitas siswa</t>
  </si>
  <si>
    <t>Rehabilitasi sedang/berat bangunan sekolah</t>
  </si>
  <si>
    <t xml:space="preserve">Terlaksananya Rehabilitasi Sedang/Berat Bangunan Sekolah </t>
  </si>
  <si>
    <t>Jumlah bangunan sekolah yang direhabilitasi</t>
  </si>
  <si>
    <t>Rehabilitasi sedang/berat ruang kelas sekolah</t>
  </si>
  <si>
    <t>Jumlah ruang kelas yang  direhabilitasi</t>
  </si>
  <si>
    <t>Sinkronisasi Data Pendidikan Sekolah Menengah Atas (SMA)</t>
  </si>
  <si>
    <t>Terlaksananya Sinkronisasi Data Pendidikan Sekolah Menengah Atas (SMA)</t>
  </si>
  <si>
    <t>Tersinkronisasi data pendidikan SMA</t>
  </si>
  <si>
    <t>Worshop Penyusunan/Pengembangan Kurikulum</t>
  </si>
  <si>
    <t>Terlaksananya Worshop Penyusunan/Pengembangan Kurikulum</t>
  </si>
  <si>
    <t>Terlaksananya penyusunan dan pengembangan kurikulum</t>
  </si>
  <si>
    <t>Program Pembinaan Sekolah Menengah Kejuruan (SMK)</t>
  </si>
  <si>
    <t>Meningkatnya Pelayanan Pendidikan SMK</t>
  </si>
  <si>
    <t>Persentase Angka Partisipasi Kasar (APK) SMA/SMK/MA/Paket C ; Persentase Angka Partisipasi Murni (APM) SMA/SMK/MA/Paket C ; Persen Angka Pastisipasi Sekolah (APS) ; Persen Penurunan Angka Drop Out (DO) ; Persentase Akreditasi SMK minimal B ; Rasio ketersediaan ruang kelas / penduduk usia sekolah pendidikan menengah ; Persentase siswa SMK  yang mendapat sertifikasi kompetensi ; Rasio Siswa SMK terhadap SMA</t>
  </si>
  <si>
    <t>Terlaksananya Monitoring dan Evaluasi  yang maksimal</t>
  </si>
  <si>
    <t>Jumlah gedung sekolah dibangun</t>
  </si>
  <si>
    <t>Ruang laboratorium yang dibangun</t>
  </si>
  <si>
    <t>Terbangunnya ruang ibadah sekolah</t>
  </si>
  <si>
    <t>Jumlah sarana air bersih dan sanitary yang tersedia (Kamar/Toilet/WC</t>
  </si>
  <si>
    <t>Terbangunnya taman, lapangan upacara, pagar/tembok dan fasilitas parkir untuk SMK</t>
  </si>
  <si>
    <t>Pembinaan Kelembagaan dan Manajemen sekolah dengan penerapan Manajemen Berbasis Sekolah (MBS)</t>
  </si>
  <si>
    <t>Terlaksananya Pembinaan Kelembagaan dan Manajemen sekolah dengan penerapan Manajemen Berbasis Sekolah (MBS)</t>
  </si>
  <si>
    <t>Jumlah Managemen sekolah akuntabel yang terlaksana</t>
  </si>
  <si>
    <t>Pembinaan Sekolah Sehat Tingkat Pendidikan Menengah Kejuruan (SMK)</t>
  </si>
  <si>
    <t>Terlaksananya Pembinaan Sekolah Sehat Tingkat Pendidikan Menengah Kejuruan (SMK)</t>
  </si>
  <si>
    <t>Jumlah sekolah sehat yang terbina</t>
  </si>
  <si>
    <t>Jumlah ruang guru dan ruang kepala sekolah yang terbangun</t>
  </si>
  <si>
    <t>Jumlah ruang kelas baru SMK dibangun</t>
  </si>
  <si>
    <t>Pengadaan Meublair Sekolah</t>
  </si>
  <si>
    <t>Jumlah meublair sekolah yang diadakan</t>
  </si>
  <si>
    <t>Tersedianya perlengkapan sekolah</t>
  </si>
  <si>
    <t>Peningkatan kerjasama dengan dunia usaha dan dunia industri</t>
  </si>
  <si>
    <t xml:space="preserve">Terlaksananya Peningkatan Kerjasama dengan Dunia Usaha dan Dunia Industri </t>
  </si>
  <si>
    <t>Tersedianya siswa yang tersertifikasi (LSP)</t>
  </si>
  <si>
    <t>Peningkatan minat; bakat; dan kreativitas siswa</t>
  </si>
  <si>
    <t>Terlaksananya lomba lomba</t>
  </si>
  <si>
    <t>Jumlah ruang kelas sekolah yang terehabilitasi</t>
  </si>
  <si>
    <t>Sinkronisasi Data Pendidikan Sekolah Menengah Kejuruan (SMK)</t>
  </si>
  <si>
    <t>Terlaksananya Sinkronisasi Data Pendidikan Sekolah Menengah Kejuruan (SMK)</t>
  </si>
  <si>
    <t>Tersedianya data pendidikan jenjang SMK</t>
  </si>
  <si>
    <t>Jumlah dokumen pengembangan kurikulum</t>
  </si>
  <si>
    <t>Program Pembinaan Pendidikan Khusus dan Pendidikan Layanan Khusus (PKPLK)</t>
  </si>
  <si>
    <t>Meningkatnya Pelayanan Pendidikan Khusus-Pendidikan Layanan Khusus (PK-PLK)</t>
  </si>
  <si>
    <t>Persen Angka Partisipasi Kasar (APK) ; Jumlah Siswa yang mendapatkan pendidikan keterampilan/Vokasi</t>
  </si>
  <si>
    <t>Terlaksananya Monev</t>
  </si>
  <si>
    <t>Tersedianya Gedung Sekolah Luar Biasa (SLB)</t>
  </si>
  <si>
    <t>Tersedianya  Ruang Kelas Sekolah</t>
  </si>
  <si>
    <t>Pengadaan Alat Praktik dan Peraga Siswa</t>
  </si>
  <si>
    <t>Tersedianya alat praktik dan peraga siswa</t>
  </si>
  <si>
    <t>Peningkatan kompetensi tenaga pendidik SLB</t>
  </si>
  <si>
    <t>Terlaksananya Peningkatan kompetensi tenaga pendidik SLB</t>
  </si>
  <si>
    <t>Tersedianya Tenaga Pendidik SLB yang berkompeten</t>
  </si>
  <si>
    <t>Jsiswa yang mengikuti peningkatan minat dan bakat kreativitas siswa</t>
  </si>
  <si>
    <t>Penyusunan bahan pembelajaran siswa SLB</t>
  </si>
  <si>
    <t>Tersusunnya bahan pembelajaran siswa SLB</t>
  </si>
  <si>
    <t>Tersusunnya bahan ajar SLB</t>
  </si>
  <si>
    <t>Terpeliharanya bangunan sekolah</t>
  </si>
  <si>
    <t>Terpeliharanya ruang kelas sekolah</t>
  </si>
  <si>
    <t>Sinkronisasi Data Pendidikan Khusus Pendidikan Layanan Khusus (PK-PLK)</t>
  </si>
  <si>
    <t>Terlaksananya Sinkronisasi Data Pendidikan Khusus Pendidikan Layanan Khusus (PK-PLK)</t>
  </si>
  <si>
    <t>Tersedianya data PKPLK yang Valid</t>
  </si>
  <si>
    <t>Workshop penyusunan / pengembangan kurikulum</t>
  </si>
  <si>
    <t>Program Pembinaan Ketenagaan</t>
  </si>
  <si>
    <t>Meningkatnya Pelayanan Pendidik dan Tenaga Kependidikan</t>
  </si>
  <si>
    <t>Ratio Guru terhadap Murid Pendidikan Menengah ; Rasio Guru terhadap Murid per kelas rata-rata untuk SLB ; Guru SMA/SMALB yang memenuhi Kualifikasi S1/DIV ; Guru SMK yang memenuhi Kualifikasi S1/DIV ; Kepala Sekolah bersertifikat ; Pengawas Sekolah bersertifikat ; Jumlah pendidik dan tenaga kependidikan yang ditingkatkan kompetensinya</t>
  </si>
  <si>
    <t>Bimtek Calon Kepala Sekolah SMA, SMK, dan PK-PLK</t>
  </si>
  <si>
    <t>Terlaksananya Bimtek Calon Kepala Sekolah SMA, SMK, dan PK-PLK</t>
  </si>
  <si>
    <t>Jumlah calon kepala  kepala sekolah SMA, SMK dan PKPLK yang mengikuti bimtek</t>
  </si>
  <si>
    <t>Olimpiade Sains Guru</t>
  </si>
  <si>
    <t>Tersedianya jasa kebersihan kantor</t>
  </si>
  <si>
    <t>Guru yang mengikuti Olimpiade Sains Nasional</t>
  </si>
  <si>
    <t>Pengembangan sistem pendataan dan pemetaan pendidik dan tenaga kependidikan</t>
  </si>
  <si>
    <t>Terlaksananya Pengembangan sistem pendataan dan pemetaan pendidik dan tenaga kependidikan</t>
  </si>
  <si>
    <t>Guru yang difasilitasi memenuhi kualifikasi S1/DIV</t>
  </si>
  <si>
    <t>Pengembangan sistem penghargaan dan perlindungan terhadap profesi pendidik</t>
  </si>
  <si>
    <t>Terlaksananya Pengembangan sistem penghargaan dan perlindungan terhadap profesi pendidik</t>
  </si>
  <si>
    <t>Tenaga Kependidikan</t>
  </si>
  <si>
    <t>Pengembangan sistem perencanaan dan pengendalian program profesi pendidik dan tenaga kependidikan</t>
  </si>
  <si>
    <t>Data guru dan tenaga kependidikan</t>
  </si>
  <si>
    <t>Penilaian Angka Kredit  Jabatan Fungsional</t>
  </si>
  <si>
    <t>Terlaksananya Penilaian Angka Kredit  Jabatan Fungsional</t>
  </si>
  <si>
    <t>Materi Muatan Lokal</t>
  </si>
  <si>
    <t>Peningkatan Kompetensi Pendidik, Tenaga Kependidikan, dan Tenaga Kebudayaan</t>
  </si>
  <si>
    <t>Terlaksananya Peningkatan Kompetensi Pendidik, Tenaga Kependidikan, dan Tenaga Kebudayaan</t>
  </si>
  <si>
    <t>Guru yang mengikuti peningkatan kompetensi jenjang regional/ nasional</t>
  </si>
  <si>
    <t>Peningkatan Sistem Kendali Kinerja Pendidik dan Tenaga Kependidikan</t>
  </si>
  <si>
    <t>Terlaksananya Peningkatan SDM pengelolaan balai teknologi komunikasi pendidikan</t>
  </si>
  <si>
    <t>Sistem kendali pendidikan kinerja pendidik dan tenaga kependidikan</t>
  </si>
  <si>
    <t>Seleksi Calon Kepala Sekolah dan Pengawas Sekolah</t>
  </si>
  <si>
    <t>Terlaksananya Seleksi Calon Kepala Sekolah dan Pengawas Sekolah</t>
  </si>
  <si>
    <t>Calon kepala sekolah yang bersertifikat</t>
  </si>
  <si>
    <t>Seleksi Guru Tidak Tetap (GTT) dan Pegawai Tata Usaha Tidak Tetap</t>
  </si>
  <si>
    <t>Terlaksananya Seleksi Guru Tidak Tetap (GTT) dan Pegawai Tata Usaha Tidak Tetap</t>
  </si>
  <si>
    <t>Guru tidak tetap (GTT) dan Pengawai TU tidak tetap</t>
  </si>
  <si>
    <t>Seleksi Pendidik dan Tenaga Kependidikan Berprestasi Tk. Provinsi</t>
  </si>
  <si>
    <t>Terlaksananya Seleksi Pendidik dan Tenaga Kependidikan Berprestasi Tk. Provinsi</t>
  </si>
  <si>
    <t>Guru dan Tenaga Pendidikan Berprestasi</t>
  </si>
  <si>
    <t>Standarisasi mutu dan kualitas program pendidikan dan pelatihan bagi pendidik, tenaga kependidikan, dan tenaga kebudayaan</t>
  </si>
  <si>
    <t>Terlaksananya Standarisasi mutu dan kualitas program pendidikan dan pelatihan bagi pendidik, tenaga kependidikan, dan tenaga kebudayaan</t>
  </si>
  <si>
    <t>Pengawas yang dinilai</t>
  </si>
  <si>
    <t>Program Sinkronisasi dan Koordinasi Pembangunan Pendidikan Nasional</t>
  </si>
  <si>
    <t>Meningkatnya Sinkronisasi dan Koordinasi Pembangunan Pendidikan Nasional</t>
  </si>
  <si>
    <t>Data pokok pendidikan dan kebudayaan</t>
  </si>
  <si>
    <t>jumlah laporan hasil monitoring dan evaluasi yang tersedia</t>
  </si>
  <si>
    <t>Pengumpulan dan pengolahan data pendidikan</t>
  </si>
  <si>
    <t>Terlaksananya Pengumpulan dan pengolahan data pendidikan</t>
  </si>
  <si>
    <t>Tersusunnya Data Pendidikan yang valid</t>
  </si>
  <si>
    <t>Sinkronisasi Program Pendidikan</t>
  </si>
  <si>
    <t>Terlaksananya Pemantapan Penyelenggaraan Penataan Ruang</t>
  </si>
  <si>
    <t>Jumlah peserta Rakor Sinkronisasi dan Koordinasi Program Pendidikan</t>
  </si>
  <si>
    <t>Program Bantuan Operasional Sekolah (BOS) SMA/SMK/SLB</t>
  </si>
  <si>
    <t>Meningkatnya Pembinaan Sekolah Menengah Atas</t>
  </si>
  <si>
    <t>Angka Drop Out SMA/SMK/SLB</t>
  </si>
  <si>
    <t>Bantuan Operasional Sekolah (BOS)</t>
  </si>
  <si>
    <t>Terlaksananya Bantuan Operasional Sekolah (BOS)</t>
  </si>
  <si>
    <t>Jumlah siswa yang mendapatkan dana bantuan operasional sekolah (BOS)</t>
  </si>
  <si>
    <t>Dinas Perdagangan</t>
  </si>
  <si>
    <t>Program Peningkatan dan Pengembangan Ekspor</t>
  </si>
  <si>
    <t>Meningkatnya Kuantitas Ekspor Produk Unggulan Daerah</t>
  </si>
  <si>
    <t>Persentase Peningkatan Kerjasama Jejaring Usaha dan Mitra (Cakupan UKM yang sudah bermitra dibagi total UKM dikali 100)</t>
  </si>
  <si>
    <t>Pengembangan informasi peluang pasar perdagangan luar negeri</t>
  </si>
  <si>
    <t xml:space="preserve">Terlaksananya Sosialisasi Regulasi Perdagangan Luar Negeri </t>
  </si>
  <si>
    <t>Jumlah peserta Pengembangan Informasi Peluang Pasar Perdagangan Dalam Negeri</t>
  </si>
  <si>
    <t>Penguatan kebijakan penyederhanaan prosedur dan dokumen ekspor dan impor</t>
  </si>
  <si>
    <t>Terlaksananya Sosialisasi Penguatan Kebijakan Penyederhanaan Prosedur dan Dokumen Ekspor dan Impor</t>
  </si>
  <si>
    <t>Jumlah pengusaha/eksportir peserta sosialisasi Prosedur Ekspor</t>
  </si>
  <si>
    <t>Partisipasi pada pameran dan promosi dalam negeri</t>
  </si>
  <si>
    <t>Terlaksananya Partisipasi pada pameran dan promosi dalam negeri</t>
  </si>
  <si>
    <t>Peningkatan Kerjasama, Jejaring Usaha dan Mitra</t>
  </si>
  <si>
    <t>Pengembangan kluster produk ekspor</t>
  </si>
  <si>
    <t>Terlaksananya pengembangan kluster produk ekspor</t>
  </si>
  <si>
    <t>Jumlah Eksportir/Pengusaha peserta Pengembangan Kluster Produk Ekspor</t>
  </si>
  <si>
    <t>Partisipasi pada pameran dan promosi luar negeri</t>
  </si>
  <si>
    <t>Terfasilitasinya Penguatan Bagi UKM/Calon UKM yang Berorientasi/Berpotensi Ekspor/Eksportir se-NTB</t>
  </si>
  <si>
    <t>Peningkatan Kerjasama, Jejaring Usaha dan Mitra Luar Negeri</t>
  </si>
  <si>
    <t>Jumlah Partisipasi pada Pameran dan Promosi Luar Negeri yang dikuti</t>
  </si>
  <si>
    <t>Evaluasi dan monitoring importir dan eksportir yang sudah memiliki API dan SKA</t>
  </si>
  <si>
    <t>Terlaksananya Evaluasi dan monitoring importir dan eksportir yang sudah memiliki API dan SKA</t>
  </si>
  <si>
    <t>Jumlah Laporan Monitoring Importir yang sudah Memiliki API dan SKA</t>
  </si>
  <si>
    <t>INATRADE</t>
  </si>
  <si>
    <t xml:space="preserve">Terlaksananya Sosialisasi Penguatan Kebijakan Penyederhanaan Prosedur dan Dokumen Ekspor dan Impor </t>
  </si>
  <si>
    <t>Jumlah Peserta Sosialisasi Inatrrade</t>
  </si>
  <si>
    <t>Penguatan Regulasi Perdagangan Luar Negeri</t>
  </si>
  <si>
    <t>Jumlah Eksportir/Pengusaha peserta sosialisasi regulasi perdagangan Luar Negeri (tentang MEA)</t>
  </si>
  <si>
    <t>Identifikasi potensi ekspor daerah</t>
  </si>
  <si>
    <t>Teridentikasinya Barang Komoditi Ekspor Impor yang sesuai API/SKA</t>
  </si>
  <si>
    <t>Jumlah Profil Pengusaha Eksportir Daerah yang tersedia</t>
  </si>
  <si>
    <t>Penguatan bagi UKM/ Calon UKM yang berorientasi/ berpotensi ekspor / eksportir Se-NTB</t>
  </si>
  <si>
    <t xml:space="preserve">Terfasilitasinya Penguatan Bagi UKM/Calon UKM yang Berorientasi/Berpotensi Ekspor/Eksportir se-NTB </t>
  </si>
  <si>
    <t>Jumlah UKM/Calon UKM yang megikuti bimek dan fasilitasi pembuatan Nomor Identitas Berusaha (NIB)</t>
  </si>
  <si>
    <t>Penyebarluasan Informasi Produk Unggulan melalui E-Commerce</t>
  </si>
  <si>
    <t xml:space="preserve">Tersebarnya Informasi Peluang Pasar Perdagangan Luar Negeri </t>
  </si>
  <si>
    <t>Jumlah Produk Unggulan yang di sebarkan melalui E-Comerse</t>
  </si>
  <si>
    <t>Program Perlindungan Konsumen dan Pengamanan Perdagangan</t>
  </si>
  <si>
    <t>Meningkatnya Perlindungan konsumen dan Pengawasan Tertib Niaga</t>
  </si>
  <si>
    <t>Tingkat Penyelesaian Pengaduan Konsumen</t>
  </si>
  <si>
    <t>Peningkatan Hubungan Kerja dengan Lembaga Perlindungan Konsumen</t>
  </si>
  <si>
    <t>Terlaksananya Peningkatan Hubungan Kerja dengan Lembaga Perlindungan Konsumen</t>
  </si>
  <si>
    <t>Jumlah peserta Rakor perlindungan konsumen</t>
  </si>
  <si>
    <t>Penyelesaian permasalahan-permasalahan pengaduan konsumen</t>
  </si>
  <si>
    <t xml:space="preserve">Terfasilitasinya Kasus-Kasus Pengaduan Konsumen </t>
  </si>
  <si>
    <t>Jumlah Permasalahan pengaduan konsumen yang difasilitasi</t>
  </si>
  <si>
    <t>Peningkatan pengawasan peredaran barang dan jasa (SNI - Kadaluarsa)</t>
  </si>
  <si>
    <t>Terlaksananya Peningkatan pengawasan peredaran barang dan jasa (SNI - Kadaluarsa)</t>
  </si>
  <si>
    <t>Jumlah Komoditi barang dan jasa  yang diawasi peredarannya</t>
  </si>
  <si>
    <t>Penguatan Perlindungan Konsumen terhadap Bahan Berbahaya</t>
  </si>
  <si>
    <t>Terlaksananya Penguatan Perlindungan Konsumen terhadap Bahan Berbahaya</t>
  </si>
  <si>
    <t>Jumlah Peserta penguatan perlindungan konsumen terhadap bahan berbahaya</t>
  </si>
  <si>
    <t>Peningkatan pembinaan dan pemberdayaan konsumen</t>
  </si>
  <si>
    <t>Terlaksananya Peningkatan pembinaan dan pemberdayaan konsumen</t>
  </si>
  <si>
    <t>Jumlah Peserta Pembinaan dan Pemberdayaan Konsumen</t>
  </si>
  <si>
    <t>Penguatan dan pembinaan jejaring perlindungan konsumen</t>
  </si>
  <si>
    <t xml:space="preserve">Terlaksananya Pengawasan Peredaran Barang dan Jasa (SNI Kadaluarsa) </t>
  </si>
  <si>
    <t>Jumlah Lembaga yang diberikan Pembinaan Jejaring Perlindungan Konsumen</t>
  </si>
  <si>
    <t>Monitoring dan evaluasi terhadap kelembagaan, pemberdayaan, dan jejaring perlindungan konsumen</t>
  </si>
  <si>
    <t>Terfasilitasinya Kasus-Kasus Pengaduan Konsumen</t>
  </si>
  <si>
    <t>Jumlah Laporan Monitoring dan Evaluasi terhadap Kelembagaan, Pemberdayaan dan Jejaring Perlindungan Konsumen</t>
  </si>
  <si>
    <t>Pengawasan perizinan di bidang perdagangan</t>
  </si>
  <si>
    <t>Jumlah Pelaku Usaha yang Dilakukan Pembinaan</t>
  </si>
  <si>
    <t>Monitoring dan evaluasi tertib niaga</t>
  </si>
  <si>
    <t>Jumlah Laporan Monev Tertib Niaga</t>
  </si>
  <si>
    <t>Penguatan kepala pasar dalam pengawasan peredaran bahan berbahaya di pasar rakyat</t>
  </si>
  <si>
    <t>Jumlah Kepala Pasar yang diberikan Pembinaan dalam Pengawasan Peredaran Bahan Berbahaya</t>
  </si>
  <si>
    <t>Program Peningkatan Efisiensi Perdagangan Dalam Negeri</t>
  </si>
  <si>
    <t>Meningkatnya Ketersedian Barang Kebutuhan Pokok dan Strategis</t>
  </si>
  <si>
    <t>Cakupan Harga Bahan Pokok Yang Stabil Antar Waktu Antar Wilayah</t>
  </si>
  <si>
    <t>Operasi pasar rakyat</t>
  </si>
  <si>
    <t xml:space="preserve">Terlaksananya Operasi Pasar Rakyat </t>
  </si>
  <si>
    <t>Jumlah paket sembako yang di salurkan kepada masyarakat miskin/kurang mampu</t>
  </si>
  <si>
    <t>Peningkatan Pemahaman Penggunaan Produk Dalam Negeri (Aku Cinta Indonesia)</t>
  </si>
  <si>
    <t xml:space="preserve">Terlaksananya Sosialisasi Penggunaan Produk Dalam Negeri (ACI) </t>
  </si>
  <si>
    <t>Jumlah masyrakat yang di lakukan Sosialisasi ACI</t>
  </si>
  <si>
    <t>Pemantauan ketersediaan sembako menjelang hari besar keagamaan</t>
  </si>
  <si>
    <t xml:space="preserve">Terlaksananya Pemantauan Ketersediaan Sembako Menjelang Hari besar Keagamaan </t>
  </si>
  <si>
    <t>Jumlah Bahan Pokok Penting yang di Pantau</t>
  </si>
  <si>
    <t>Misi dagang</t>
  </si>
  <si>
    <t>Jumlah Pengusaha/UKM yang Di Fasilitasi</t>
  </si>
  <si>
    <t>Pemantauan perdagangan antar pulau</t>
  </si>
  <si>
    <t xml:space="preserve">Teridentifikasinya Komoditi Perdagangan Antar Pulau </t>
  </si>
  <si>
    <t>Jumlah Laporan Pemantauan Perdagangan Antar Pulau</t>
  </si>
  <si>
    <t>Pemantauan barang-barang strategis dan BBM</t>
  </si>
  <si>
    <t xml:space="preserve">Terlaksananya Pemantauan Barang-barang Stategis dan BBM </t>
  </si>
  <si>
    <t>Jumlah Barang Strategis yang di Pantau</t>
  </si>
  <si>
    <t>Pelaksanaan Pasar Sembako Murah</t>
  </si>
  <si>
    <t xml:space="preserve">Terlaksaanya Pasar Sembako Murah </t>
  </si>
  <si>
    <t>Jumlah Pelaksanaan Pasar Murah</t>
  </si>
  <si>
    <t>Program Pembinaan Pedagang Kaki Lima dan Asongan</t>
  </si>
  <si>
    <t>Meningkatnya Kapasitas Sarana Pedagang Kaki Lima dan Asongan</t>
  </si>
  <si>
    <t>Persentase Peningkatan Pedagang Kakilima dan usaha informal yang memperoleh  peralatan perdagangan</t>
  </si>
  <si>
    <t>Penguatan organisasi pedagang kaki Lima dan asongan</t>
  </si>
  <si>
    <t xml:space="preserve">Terpenuhinya Fasilitas Tempat Berusaha bagi Pedagang kaki Lima dan Asongan </t>
  </si>
  <si>
    <t>Jumlah Pedagang Kaki lima dan Asongan yang di fasilitasi</t>
  </si>
  <si>
    <t>Penataan tempat berusaha bagi pedagang kaki Lima dan asongan</t>
  </si>
  <si>
    <t>Jumlah Bantuan Mesin dan Peralatan Bagi Pedagang Kaki Lima dan Asongan</t>
  </si>
  <si>
    <t>Program Pembinaan dan Pengembangan Usaha Daerah</t>
  </si>
  <si>
    <t>Meningkatnya Pengawasan Peredaran Barang dan Tertib Niaga</t>
  </si>
  <si>
    <t>Peningkatan Kerjasama, Jejaring Usaha Dan Mitra</t>
  </si>
  <si>
    <t>Penyelarasan dokumen program perdagangan</t>
  </si>
  <si>
    <t>Jumlah Visualisasi data fisik perdagangan</t>
  </si>
  <si>
    <t>Peningkatan kerjasama mitra praja utama (MPU)</t>
  </si>
  <si>
    <t>Jumlah koordinasi dan Konsultasi sesama anggota MPU</t>
  </si>
  <si>
    <t>Penyediaan informasi strategis pembangunan sektor Perdagangan</t>
  </si>
  <si>
    <t>Jumlah Laporan Penyediaan Informasi Strategis Pembangunan Sektor  Perdagangan</t>
  </si>
  <si>
    <t>Program Peningkatan Kerjasama Perdagangan Internasional</t>
  </si>
  <si>
    <t>Meningkatnya Negara Tujuan Ekspor Produk Unggulan Daerah</t>
  </si>
  <si>
    <t>Pertumbuhan Jumlah Negara Tujuan Ekspor</t>
  </si>
  <si>
    <t>Pengawasan peredaran barang ekspor dan impor</t>
  </si>
  <si>
    <t>Jumlah Laporan produk barang ekspor dan impor yang diawasi</t>
  </si>
  <si>
    <t>Dinas Perhubungan</t>
  </si>
  <si>
    <t>Program Pembangunan Prasarana dan Fasilitas Perhubungan</t>
  </si>
  <si>
    <t>Meningkatnya Prasarana dan Fasilitas Perhubungan</t>
  </si>
  <si>
    <t>Persentase dokumen perencanaan perhubungan yang selaras dengan RTRW</t>
  </si>
  <si>
    <t>Telaksananya Monitoring, evaluasi dan pelaporan</t>
  </si>
  <si>
    <t>Jumlah dokumen data monitoring dan evaluasi</t>
  </si>
  <si>
    <t>Perencanaan Pembangunan Prasarana dan Fasilitas Perhubungan</t>
  </si>
  <si>
    <t>Terlaksananya Perencanaan Pembangunan Prasarana dan Fasilitas Perhubungan</t>
  </si>
  <si>
    <t>Jumlah Dokumen perencanaan perhubungan</t>
  </si>
  <si>
    <t>Perencanaan Peningkatan/Pengembangan Terminal</t>
  </si>
  <si>
    <t>Terlaksananya Perencanaan Peningkatan/Pengembangan Terminal</t>
  </si>
  <si>
    <t>Jumlah Dokumen Fasilitas Terminal</t>
  </si>
  <si>
    <t>Program Rehabilitasi dan Pemeliharaan Prasarana dan Fasilitas Perhubungan</t>
  </si>
  <si>
    <t>Meningkatnya Rehabilitasi dan Pemeliharaan Prasarana dan Fasilitas Perhubungan</t>
  </si>
  <si>
    <t>Cakupan prasarana dan fasilitas perhubungan yang terpelihara</t>
  </si>
  <si>
    <t>Rehabilitasi/Pemeliharaan Fasilitas Keselamatan LLAJ</t>
  </si>
  <si>
    <t>Terpeliharanya Fasilitas Keselamatan LLAJ</t>
  </si>
  <si>
    <t>Fasilitas keselamatan LLAJ yang terpelihara</t>
  </si>
  <si>
    <t>Rehabilitasi/Pemeliharaan Terminal/Pelabuhan</t>
  </si>
  <si>
    <t>Terpeliharanya Terminal/Pelabuhan</t>
  </si>
  <si>
    <t>Jumlah failitas terminal type B yang terpelihara</t>
  </si>
  <si>
    <t>Program Peningkatan Pelayanan Angkutan</t>
  </si>
  <si>
    <t>Meningkatnya Pelayanan Angkutan</t>
  </si>
  <si>
    <t>Cakupan Angkutan yang Layak</t>
  </si>
  <si>
    <t>Pembinaan Ketertiban Lalu Lintas dan Angkutan</t>
  </si>
  <si>
    <t>Telaksananya Pembinaan Ketertiban Lalu Lintas dan Angkutan</t>
  </si>
  <si>
    <t>Jumlah peserta pembinaan/sosialisasi pengusaha angkutan barang dan terpilihnya Abdi Yasa Teladan Tingkat Provinsi NTB untuk mewakili NTB  di tingkat Nasional</t>
  </si>
  <si>
    <t>Pembinaan Penertiban, Pengelolaan Operasional Terminal</t>
  </si>
  <si>
    <t>Telaksananya Pembinaan Penertiban, Pengelolaan Operasional Terminal</t>
  </si>
  <si>
    <t>Terlaksananya Pembinaan Penyewa Fasilitas Pelayanan Terminal dan Operator Bus di Terminal, dan Uji Petik Retribusi Terminal</t>
  </si>
  <si>
    <t>Pengamanan dan Pengendalian Arus Lalu Lintas</t>
  </si>
  <si>
    <t>Terlaksananya Pengamanan dan Pengendalian Arus Lalu Lintas</t>
  </si>
  <si>
    <t>Jumlah pengendalian dan pengamanan arus lalu lintas angkutan pada hari hari besar tertentu</t>
  </si>
  <si>
    <t>Pengawasan dan Penertiban Perizinan Angkutan</t>
  </si>
  <si>
    <t>Terlaksananya Pengawasan dan Penertiban Perizinan Angkutan</t>
  </si>
  <si>
    <t>Kendaraan angkutan umum yang memiliki legalitas</t>
  </si>
  <si>
    <t>Pengawasan, Pengendalian Terminal</t>
  </si>
  <si>
    <t>Terlaksananya Pengawasan, Pengendalian Terminal</t>
  </si>
  <si>
    <t>Jumlah Kendaraan Yang Laik jalan</t>
  </si>
  <si>
    <t>Pengembangan Lalu Lintas Angkutan Jalan</t>
  </si>
  <si>
    <t>Terlaksananya Pengembangan Lalu Lintas Angkutan Jalan</t>
  </si>
  <si>
    <t>Jumlah peserta Forum Lalu Lintas Angkutan Jalan dan sosilisasi Forum Lalu LIntas Angkutan Jalan Provinsi NTB</t>
  </si>
  <si>
    <t>Peningkatan Pelayanan Angkutan Perkotaan</t>
  </si>
  <si>
    <t>Terlaksananya Peningkatan Pelayanan Angkutan Perkotaan</t>
  </si>
  <si>
    <t>Jumlah rute angkutan</t>
  </si>
  <si>
    <t>Peningkatan/pengembangan Angkutan Udara se NTB</t>
  </si>
  <si>
    <t>Terlaksananya Peningkatan/Pengembangan Angkutan Laut di NTB</t>
  </si>
  <si>
    <t>Jumlah penumpang angkutan udara di 3 bandara</t>
  </si>
  <si>
    <t>Program Pembangunan Sarana dan Prasarana Perhubungan</t>
  </si>
  <si>
    <t>Cakupan sarana dan prasarana perhubungan yang tersedia</t>
  </si>
  <si>
    <t>Pembangunan Prasarana Perhubungan Laut</t>
  </si>
  <si>
    <t>Telaksananya Pembangunan Prasarana Perhubungan Laut</t>
  </si>
  <si>
    <t>Jumlah Fasilitas Pelabuhan</t>
  </si>
  <si>
    <t>Program Peningkatan dan Pengamanan Lalu Lintas</t>
  </si>
  <si>
    <t>Meningkatnya Pengamanan Lalu Lintas</t>
  </si>
  <si>
    <t>Rasio Fatalitas Kecelakaan Lalu Lintas</t>
  </si>
  <si>
    <t>Pembinaan Keselamatan Lalu Lintas</t>
  </si>
  <si>
    <t>Telaksananya Pembinaan Keselamatan Lalu Lintas</t>
  </si>
  <si>
    <t>Terpilihnya Pelajar Pelopor Keselamatan Transportasi Darat</t>
  </si>
  <si>
    <t>Pengadaan dan Pemasangan Fasilitas Keselamatan Jalan</t>
  </si>
  <si>
    <t>Terlaksananya Pengadaan dan Pemasangan Fasilitas Keselamatan Jalan</t>
  </si>
  <si>
    <t>Jumlah Terpasangnya Fasilitas Keselamatan</t>
  </si>
  <si>
    <t>Penyusunan Informasi/Database Fasilitas Keselamatan Jalan</t>
  </si>
  <si>
    <t>Tersusunnya Informasi/Database Fasilitas Keselamatan Jalan</t>
  </si>
  <si>
    <t>Jumlah Dokumen Informasi Fasilitas Jalan di NTB</t>
  </si>
  <si>
    <t xml:space="preserve">Program Peningkatan Manajemen Transportasi </t>
  </si>
  <si>
    <t>Meningkatnya Manajemen Transportasi Darat</t>
  </si>
  <si>
    <t>Cakupan Kota Tertib Lalu Lintas</t>
  </si>
  <si>
    <t>Evaluasi Dokumen Analisis Dampak Lalu Lintas</t>
  </si>
  <si>
    <t>Telaksananya evaluasi Dokumen Analisis Dampak Lalu Lintas</t>
  </si>
  <si>
    <t>Jumlah Dokumen Evaluasi dan Rekomendasi Andalalin</t>
  </si>
  <si>
    <t>Evaluasi Sistem Transportasi ASDP</t>
  </si>
  <si>
    <t>Telaksananya Sistem Transportasi ASDP</t>
  </si>
  <si>
    <t>Jumlah Dokumen Evaluasi Operasional Transportasi ASDP</t>
  </si>
  <si>
    <t>Evaluasi Sistem Transportasi Perkotaan</t>
  </si>
  <si>
    <t>Telaksananya Sistem Transportasi Perkotaan</t>
  </si>
  <si>
    <t>Jumlah Terpilihnya Kab/ Kota Tertib Lalu Lintas</t>
  </si>
  <si>
    <t>Pemantauan, Evaluasi dan Pelaporan Penurunan Emisi Gas Rumah Kaca</t>
  </si>
  <si>
    <t>Telaksananya Pemantauan, Evaluasi dan Pelaporan Penurunan Emisi Gas Rumah Kaca</t>
  </si>
  <si>
    <t>Jumlah Dokumen Penurunan Pelaporan Gas Rumah Kaca</t>
  </si>
  <si>
    <t>Peningkatan SDM Transportasi</t>
  </si>
  <si>
    <t>Terlaksananya Peningkatan SDM Transportasi</t>
  </si>
  <si>
    <t>Jumlah SDM Perhubungan yang Mengikuti Pendidikan</t>
  </si>
  <si>
    <t xml:space="preserve">Program Pengembangan Transportasi Laut </t>
  </si>
  <si>
    <t>Meningkatnya Kualitas Penggunaan Transportasi Laut dan Udara</t>
  </si>
  <si>
    <t>Rasio Pertumbuhan Angkutan Penumpang</t>
  </si>
  <si>
    <t>Peningkatan/Pengembangan Angkutan Laut di NTB</t>
  </si>
  <si>
    <t>Jumlah Rute/KOnektivitas</t>
  </si>
  <si>
    <t>Peningkatan/Pengembangan Kepelabuhan di NTB</t>
  </si>
  <si>
    <t>Jumlah Dokumen Databse Kepelabuhanan</t>
  </si>
  <si>
    <t>Peningkatan/Pengembangan Keselamatan Pelayaran</t>
  </si>
  <si>
    <t>Terlaksananya Peningkatan/Pengembangan Keselamatan Pelayaran</t>
  </si>
  <si>
    <t>Jumlah Rute Pemantauan Keselamatan</t>
  </si>
  <si>
    <t>Dinas Perindustrian</t>
  </si>
  <si>
    <t>Program Kerjasama Pembangunan Sektor Perindustrian</t>
  </si>
  <si>
    <t>Meningkatnya kapasitas IPTEK sistem produksi permesinan</t>
  </si>
  <si>
    <t>Jumlah Kerjasama Ikm Dengan Mitra</t>
  </si>
  <si>
    <t>Penyediaan Informasi Strategis Pembangunan Sektor Perindustrian</t>
  </si>
  <si>
    <t>Tersedianya Informasi Strategis Pembangunan Sektor Perindustrian</t>
  </si>
  <si>
    <t>Jumlah dokumen data dan informasi sektor perindustrian</t>
  </si>
  <si>
    <t>Penyelarasan Dokumen Program Perindustrian</t>
  </si>
  <si>
    <t>Terlaksananya Penyelarasan Dokumen Program Perindustrian</t>
  </si>
  <si>
    <t>Jumlah dokumen penyelarasan program perindustrian</t>
  </si>
  <si>
    <t>Peningkatan kerjasama pembangunan antar daerah</t>
  </si>
  <si>
    <t>Terlaksananya Peningkatan kerjasama pembangunan antar daerah</t>
  </si>
  <si>
    <t>Jumlah event promosi produk IKM yang ditingkatkan</t>
  </si>
  <si>
    <t>Program Peningkatan Mutu dan Pengembangan Komoditi Unggulan Daerah</t>
  </si>
  <si>
    <t>Meningkatnya penerapan teknologi dalam peningkatan daya saing</t>
  </si>
  <si>
    <t>Cakupan Ikm Dalam Pengembangan Komoditi  Unggulan Daerah</t>
  </si>
  <si>
    <t>Pendampingan Peningkatan mutu desain kemasan produk unggulan daerah</t>
  </si>
  <si>
    <t>Terlaksananya Pendampingan Peningkatan mutu desain kemasan produk unggulan daerah</t>
  </si>
  <si>
    <t>Jumlah IKM  Peningkatan Mutu Kemasan Produk Unggulan Daerah</t>
  </si>
  <si>
    <t>Program Pengembangan Sentra-Sentra Industri Potensial</t>
  </si>
  <si>
    <t>Meningkatnya sentra industri potensial yang dikembangkan</t>
  </si>
  <si>
    <t>Cakupan Sentra Industri Potensial Yang Dikembangkan</t>
  </si>
  <si>
    <t>Penguatan Desain dan diversifikasi produk unggulan Industri Kerajinan</t>
  </si>
  <si>
    <t>Terlaksananya Penguatan Desain dan diversifikasi produk unggulan Industri Kerajinan</t>
  </si>
  <si>
    <t>Jumlah IKM Kerajinan yang terlatih dalam meningkatan  mutu dan  desain produk unggulan</t>
  </si>
  <si>
    <t>Penguatan Desain dan diversifikasi produk unggulan Industri Kreatif</t>
  </si>
  <si>
    <t>Terlaksananya Penguatan Desain dan diversifikasi produk unggulan Industri Kreatif</t>
  </si>
  <si>
    <t>Jumlah IKM yang terlatih dalam diversifikasi produk unggulan industri kreatif</t>
  </si>
  <si>
    <t>Penguatan Mutu Kemasan Produk Olahan Pangan</t>
  </si>
  <si>
    <t>Terlaksananya Penguatan Mutu Kemasan Produk Olahan Pangan</t>
  </si>
  <si>
    <t>Jumlah IKM yang terlatih dalam meningkatkan mutu Kemasan</t>
  </si>
  <si>
    <t>Program Peningkatan Kemampuan Teknologi Industri</t>
  </si>
  <si>
    <t>Meningkatnya Kapasitas IPTEK Sistem Produksi pada IKM</t>
  </si>
  <si>
    <t>Cakupan Ikm Yang Menerapkan Teknologi Dalam Proses Produksi</t>
  </si>
  <si>
    <t>Perluasan penerapan SNI untuk mendorong daya saing industri manufaktur</t>
  </si>
  <si>
    <t>Terlakasnanya Perluasan penerapan SNI untuk mendorong daya saing industri manufaktur</t>
  </si>
  <si>
    <t>Jumlah IKM Logam dan mesin yang terfasilitasi SNI</t>
  </si>
  <si>
    <t>Program Pengembangan Industri Kecil dan Menengah</t>
  </si>
  <si>
    <t>Meningkatnya Industri Kecil ke Industri Menengah</t>
  </si>
  <si>
    <t>Cakupan Ikm Yang Terbina</t>
  </si>
  <si>
    <t>Pendaftaran dan Perlindungan Hak Atas Kekayaan Intektual (HAKI)</t>
  </si>
  <si>
    <t>Terlaksananya Pendaftaran dan Perlindungan Hak Atas Kekayaan Intektual (HAKI)</t>
  </si>
  <si>
    <t>Jumlah IKM produknya terfasilitasi  HKI, Sertifikasi Test Report, E-Katalog, E-Smart</t>
  </si>
  <si>
    <t>Fasilitasi Kemitraan Industri Kecil Dan Menengah Dengan Swasta</t>
  </si>
  <si>
    <t>Terlaksananya Fasilitasi Kemitraan Industri Kecil Dan Menengah Dengan Swasta</t>
  </si>
  <si>
    <t>Jumlah kontrak kerja dan MOU Kemitraan pada STIPark</t>
  </si>
  <si>
    <t>Pelayanan pengembangan modal ventura dan inkubator</t>
  </si>
  <si>
    <t>Terlaksananya Pelayanan pengembangan modal ventura dan inkubator</t>
  </si>
  <si>
    <t>Jumlah WUB program inkubasi di STIPark</t>
  </si>
  <si>
    <t>Pengembangan sistem inovasi teknologi industri</t>
  </si>
  <si>
    <t>Terlaksananya Pengembangan sistem inovasi teknologi industri</t>
  </si>
  <si>
    <t>Terbentuknya dan updating sistem dokumen sistem informasi IKM berbasis online</t>
  </si>
  <si>
    <t>Pembinaan Keterkaitan Produksi Industri Hulu Dan Hilir</t>
  </si>
  <si>
    <t>Terlaksananya Pembinaan Keterkaitan Produksi Industri Hulu Dan Hilir</t>
  </si>
  <si>
    <t>Terfasilitasinya industri turunan hasil smelter dan terlaksananya koordinasi antara OPD hulu dan hilir</t>
  </si>
  <si>
    <t>Pembinaan Industri Kecil Menengah Dalam Memperkuat Jaringan Klaster Industri</t>
  </si>
  <si>
    <t>Terbinanya  Industri Kecil Menengah Dalam Memperkuat Jaringan Klaster Industri</t>
  </si>
  <si>
    <t>Terjalinnya kerjasama IKM dengan mitra usaha</t>
  </si>
  <si>
    <t>Penguatan Kemampuan Teknologi Industri</t>
  </si>
  <si>
    <t>Terlaksananya Penguatan Kemampuan Teknologi Industri</t>
  </si>
  <si>
    <t>Tersedianya bantuan peralatan untuk pengembangan IKM berbasis potensi</t>
  </si>
  <si>
    <t>Penguatan kemampuan industri berbasis teknologi</t>
  </si>
  <si>
    <t>Terlaksananya Penguatan kemampuan industri berbasis teknologi</t>
  </si>
  <si>
    <t>Tersedianya rekomendasi restrukturisasi peralatan produksi</t>
  </si>
  <si>
    <t>Dinas Perpustakaan dan Kearsipan</t>
  </si>
  <si>
    <t>Program Perbaikan Sistem Administrasi Kearsipan</t>
  </si>
  <si>
    <t>Meningkatnya Perbaikan Sistem Administrasi Kearsipan</t>
  </si>
  <si>
    <t>Persentase Peningkatan Perbaikan Sistem Administrasi Kearsipan</t>
  </si>
  <si>
    <t>Kajian sistem administrasi kearsipan</t>
  </si>
  <si>
    <t>Terlaksananya Kajian sistem administrasi kearsipan</t>
  </si>
  <si>
    <t>jumlah dokumen kajian</t>
  </si>
  <si>
    <t>Pemeliharaan Peralatan Jaringan Informasi Kearsipan</t>
  </si>
  <si>
    <t>Terpeliharanya Peralatan Jaringan Informasi Kearsipan</t>
  </si>
  <si>
    <t>jumlah unit peralatan jaringan informasi kearsipan</t>
  </si>
  <si>
    <t>Program Penyelamatan dan Pelestarian Dokumen/Arsip Daerah</t>
  </si>
  <si>
    <t xml:space="preserve">Meningkatnya Penyelamatan dan Pelestarian Dokumen/ Arsip Daerah </t>
  </si>
  <si>
    <t>Jumlah Arsip yang terselamatkan dibagi total arsip yang tersimpan di depo</t>
  </si>
  <si>
    <t>Pendataan dan penataan dokumen/arsip daerah</t>
  </si>
  <si>
    <t>Terlaksananya Pendataan dan penataan dokumen/arsip daerah</t>
  </si>
  <si>
    <t>jumlah OPD yang didata dan ditata arsipnya</t>
  </si>
  <si>
    <t>Pelaksanaan akuisisi arsip</t>
  </si>
  <si>
    <t>Terlaksananya akuisisi arsip</t>
  </si>
  <si>
    <t>jumlah arsip  yang diakuisisi</t>
  </si>
  <si>
    <t>Pengolahan arsip inaktif dan statistis hasil akuisisi</t>
  </si>
  <si>
    <t>Terlaksananya Pengolahan arsip inaktif dan statistis hasil akuisisi</t>
  </si>
  <si>
    <t>jumlah arsip yang diolah hasil akuisisi</t>
  </si>
  <si>
    <t>Penilaian arsip inaktif dan statistis hasil akuisisi</t>
  </si>
  <si>
    <t>jumlah arsip yang dinilai hasil akuisisi</t>
  </si>
  <si>
    <t>Program Pemeliharaan Rutin/berkala Sarana dan Prasarana Kearsipan</t>
  </si>
  <si>
    <t xml:space="preserve">Meningkatnya Pemeliharaan rutin/berkala sarana dan prasarana kearsipan </t>
  </si>
  <si>
    <t>Pemeliharaan Sarana dan Prasarana Kearsipan</t>
  </si>
  <si>
    <t>Pemeliharaan rutin/berkala sarana pengolahan dan penyimpanan arsip</t>
  </si>
  <si>
    <t xml:space="preserve">Terpeliharanya sarana pengolahan dan penyimpanan arsip secara rutin/berkala </t>
  </si>
  <si>
    <t>jumlah jenis sarana</t>
  </si>
  <si>
    <t>Program Peningkatan Kualitas Pelayanan Informasi</t>
  </si>
  <si>
    <t>Meningkatnya Kualitas pelayanan informasi</t>
  </si>
  <si>
    <t>Peningkatan Kualitas SDM Layanan Informasi</t>
  </si>
  <si>
    <t>Penyediaan sarana layanan informasi arsip</t>
  </si>
  <si>
    <t>Tersedianya  sarana layanan informasi arsip</t>
  </si>
  <si>
    <t>jumlah unit</t>
  </si>
  <si>
    <t>Sosialisasi/penyuluhan kearsipan di lingkungan instansi pemerintah/swasta</t>
  </si>
  <si>
    <t>Terlaksananya sosialisasi/penyuluhan kearsipan di lingkungan instansi pemerintah/swasta</t>
  </si>
  <si>
    <t>Pembinaan dan pengawasan kearsipan</t>
  </si>
  <si>
    <t>Terlaksananya Pembinaan dan pengawasan kearsipan</t>
  </si>
  <si>
    <t>jumlah orang trip</t>
  </si>
  <si>
    <t>Program Peningkatan dan Pengendalian Kearsipan</t>
  </si>
  <si>
    <t>Meningkatnya Pengendalian Kearsipan</t>
  </si>
  <si>
    <t>Peningkatan Record Center OPD</t>
  </si>
  <si>
    <t>Pembinaan dan Pengembangan model instansi/Record Center-Model</t>
  </si>
  <si>
    <t>Terlaksananya Pembinaan dan Pengembangan model instansi/Record Center-Model</t>
  </si>
  <si>
    <t>Monitoring dan Pengendalian Kearsipan</t>
  </si>
  <si>
    <t>Terlaksananya Monitoring dan Pengendalian Kearsipan</t>
  </si>
  <si>
    <t>Program Pengembangan Budaya Baca dan Pembinaan Perpustakaan</t>
  </si>
  <si>
    <t xml:space="preserve">Meningkatnya Pengembangan budaya baca dan pembinaan perpustakaan </t>
  </si>
  <si>
    <t>Jumlah Pengunjung Perpustakaan per Tahun</t>
  </si>
  <si>
    <t>Pemasyarakatan minat dan kebiasaan membaca untuk mendorong terwujudnya masyarakat pembelajar</t>
  </si>
  <si>
    <t>Terlaksananya Pemasyarakatan minat dan kebiasaan membaca untuk mendorong terwujudnya masyarakat pembelajar</t>
  </si>
  <si>
    <t>Jumlah event yang diselenggarakan</t>
  </si>
  <si>
    <t>Pengembangan minat dan budaya baca</t>
  </si>
  <si>
    <t>Terlaksananya Pengembangan minat dan budaya baca</t>
  </si>
  <si>
    <t>Jumlah pengunjung perpustakaan</t>
  </si>
  <si>
    <t>Monitoring, Evaluasi, dan Pelaporan</t>
  </si>
  <si>
    <t>Terlaksananya Monitoring, Evaluasi, dan Pelaporan</t>
  </si>
  <si>
    <t>Penyediaan bantuan pengembangan perpustakaan dan minat baca di daerah</t>
  </si>
  <si>
    <t>Tersedianya  bantuan pengembangan perpustakaan dan minat baca di daerah</t>
  </si>
  <si>
    <t>Jumlah jenis bantuan</t>
  </si>
  <si>
    <t>Perencanaan dan penyusunan program budaya baca</t>
  </si>
  <si>
    <t>Terlaksananya perencanaan dan penyusunan program budaya baca</t>
  </si>
  <si>
    <t>Publikasi dan sosialisasi minat dan budaya baca</t>
  </si>
  <si>
    <t>Penyediaan bahan pustaka perpustakaan umum daerah</t>
  </si>
  <si>
    <t>Tersedianya bahan pustaka perpustakaan umum daerah</t>
  </si>
  <si>
    <t>Jumlah jenis koleksi perpustakaan yang disediakan</t>
  </si>
  <si>
    <t>Penyelarasan pengembangan perpustakaan dan arsip</t>
  </si>
  <si>
    <t>Terlaksananya penyelarasan pengembangan perpustakaan dan arsip</t>
  </si>
  <si>
    <t>Jumlah Buku Hasil Pendataan Perpustakaan</t>
  </si>
  <si>
    <t>Peningkatan SDM Perpustakaan</t>
  </si>
  <si>
    <t>Terlaksananya Peningkatan SDM Perpustakaan</t>
  </si>
  <si>
    <t>Pelestarian bahan pustaka</t>
  </si>
  <si>
    <t>Terlaksananya Pelestarian bahan pustaka</t>
  </si>
  <si>
    <t>jumlah jenis kegiatan pelestarian bahan pustaka</t>
  </si>
  <si>
    <t>Pengembangan dan Pengelolaan Bahan Pustaka/Karya Cetak dan Karya Rekam</t>
  </si>
  <si>
    <t>Terlaksananya Pengembangan dan Pengelolaan Bahan Pustaka/Karya Cetak dan Karya Rekam</t>
  </si>
  <si>
    <t>jumlah judul bahan pustaka yang di KCKR</t>
  </si>
  <si>
    <t>Digitalisasi Bahan Pustaka/Alih Media Koleksi Perpustakaan</t>
  </si>
  <si>
    <t>Terlaksananya Digitalisasi Bahan Pustaka/Alih Media Koleksi Perpustakaan</t>
  </si>
  <si>
    <t>jumlah bahan pustaka yang dialih media</t>
  </si>
  <si>
    <t>Penyelenggaraan Lomba Sayembara dan Festival</t>
  </si>
  <si>
    <t>Terselenggaranya Lomba Sayembara dan Festival</t>
  </si>
  <si>
    <t>jumlah lomba</t>
  </si>
  <si>
    <t>Monitoring dan Pengendalian Kegiatan Pertambangan Mineral Logam</t>
  </si>
  <si>
    <t>Dinas Perumahan dan Permukiman</t>
  </si>
  <si>
    <t>Program Pengembangan Perumahan</t>
  </si>
  <si>
    <t>Menurunnya Luasan Kawasan Kumuh</t>
  </si>
  <si>
    <t>Cakupan Rumah Layak Huni (RLH) yang tertangani</t>
  </si>
  <si>
    <t>Pembangunan perumahan masyarakat kurang mampu</t>
  </si>
  <si>
    <t>Terlaksananya Pembangunan perumahan masyarakat kurang mampu</t>
  </si>
  <si>
    <t>Pembangunan rumah layak huni di Provinsi NTB</t>
  </si>
  <si>
    <t>Pengembangan Sistem Informasi Perumahan dan Kawasan Permukiman</t>
  </si>
  <si>
    <t>Terselenggaranya Pengembangan Sistem Informasi Perumahan dan Kawasan Permukiman</t>
  </si>
  <si>
    <t>Tersedianya Program Informasi Perumahan dan Permukiman</t>
  </si>
  <si>
    <t>Penyediaan dan pembangunan perumahan</t>
  </si>
  <si>
    <t xml:space="preserve">Terlaksananya Penyediaan dan pembangunan perumahan </t>
  </si>
  <si>
    <t>Pembangunan dan rehabilitasi perumahan formal dan informal</t>
  </si>
  <si>
    <t>Perencanaan Pembangunan Perumahan</t>
  </si>
  <si>
    <t>Tersedianya Perencanaan Pembangunan Perumahan</t>
  </si>
  <si>
    <t>Program Perbaikan Perumahan Akibat Bencana Alam/Sosial</t>
  </si>
  <si>
    <t>Meningkatnya penanganan rehabilitasi dan rekonstruksi sarpras fisik yang rusak akibat bencana gempa bumi pada sektor perumahan dan permukiman</t>
  </si>
  <si>
    <t>Persentase rumah korban gempa yang telah direhabilitasi dan direkonstruksi</t>
  </si>
  <si>
    <t>Mitigasi kawasan perumahan rawan bencana</t>
  </si>
  <si>
    <t xml:space="preserve">Terselenggaranya rapat koordinasi penanganan bencana sektor perumahan pola monitoring dan evaluasi penanganan pasca bencana </t>
  </si>
  <si>
    <t>Jumlah masyarakat yang tersosialisasi</t>
  </si>
  <si>
    <t>Rehabilitasi rumah akibat bencana alam</t>
  </si>
  <si>
    <t>jumlah rumah</t>
  </si>
  <si>
    <t>Program Pengembangan Permukiman</t>
  </si>
  <si>
    <t>Persentase Permukiman yang tertata</t>
  </si>
  <si>
    <t>Peningkatan Kualitas Kawasan Permukiman Kumuh</t>
  </si>
  <si>
    <t xml:space="preserve">Terlaksananya Peningkatan Kualitas Kawasan Permukiman Kumuh </t>
  </si>
  <si>
    <t>Persentase kawasan kumuh yang ditangani</t>
  </si>
  <si>
    <t>Penyusunan DED Penataan Kawasan Kumuh</t>
  </si>
  <si>
    <t xml:space="preserve">Tersusunnya DED Penataan Kawasan Kumuh </t>
  </si>
  <si>
    <t>Jumlah Dokumen DED Penataan Permukiman Kumuh</t>
  </si>
  <si>
    <t>Penyusunan Rencana Pembangunan dan Pengembangan Perumahan dan Kawasan Permukiman (RP3KP) Provinsi NTB</t>
  </si>
  <si>
    <t>Tersedianya dokumen RP3KP Provinsi NTB</t>
  </si>
  <si>
    <t>Dinas Peternakan dan Kesehatan Hewan</t>
  </si>
  <si>
    <t>Program Pencegahan dan Penanggulangan Penyakit Ternak</t>
  </si>
  <si>
    <t>Meningkatnya pengendalian, pencegahan dan penanggulangan penyakit ternak</t>
  </si>
  <si>
    <t>Persentase Penurunan Ternak Yang Terinfeksi PHMS</t>
  </si>
  <si>
    <t>Pelayanan kesehatan hewan dan pengawasan obat</t>
  </si>
  <si>
    <t>Terlaksananya Pelayanan Kesehatan Hewan dan Pengawasan obat hewan</t>
  </si>
  <si>
    <t>Peningkatan reproduksi ternak dan penurunan kematian pedet</t>
  </si>
  <si>
    <t>Pemeliharaan kesehatan dan pencegahan penyakit menular ternak</t>
  </si>
  <si>
    <t xml:space="preserve">Terlaksananya Pengendalian Penyakit ternak yang terinfeksi PHMS </t>
  </si>
  <si>
    <t>Pencegahan dan pengendalian 5 PHMS</t>
  </si>
  <si>
    <t>Pengamatan Penyakit Hewan</t>
  </si>
  <si>
    <t xml:space="preserve">Terlaksananya Pengamatan Penyakit yang terinfeksi PHMS </t>
  </si>
  <si>
    <t>Terdeteksinya penyebaran PHMS se NTB</t>
  </si>
  <si>
    <t>Program Peningkatan Produksi Hasil Peternakan</t>
  </si>
  <si>
    <t>Meningkatnya produksi hasil peternakan</t>
  </si>
  <si>
    <t>Pertumbuhan Populasi Ternak</t>
  </si>
  <si>
    <t>Pembangunan sarana dan prasarana pembibitan ternak</t>
  </si>
  <si>
    <t xml:space="preserve">Tersedianya sarana dan prasarana perbibitan ; kandang dan alat </t>
  </si>
  <si>
    <t>Terlaksananya pengembangan sarana dan prasarana produksi peternakan</t>
  </si>
  <si>
    <t>Pembibitan &amp; perawatan ternak sapi Brangus di Instalasi Amor</t>
  </si>
  <si>
    <t>Terlaksananya Perawatan/Pemeliharaan Sapi Brangus</t>
  </si>
  <si>
    <t>Terpeliharanya ternak sapi berangus amor - amor</t>
  </si>
  <si>
    <t>Pembibitan hijauan makanan ternak Serading</t>
  </si>
  <si>
    <t xml:space="preserve">Terlaksananya Produksi Hijauan Makanan Ternak </t>
  </si>
  <si>
    <t>Terlaksananya pengembangan hijauan</t>
  </si>
  <si>
    <t>Pembibitan ternak sapi bali Serading</t>
  </si>
  <si>
    <t xml:space="preserve">Terlaksananya Pembibitan Ternak Sapi Bali </t>
  </si>
  <si>
    <t>Terlaksananya pengembangan ternak bibit</t>
  </si>
  <si>
    <t>Pembuatan mani beku</t>
  </si>
  <si>
    <t xml:space="preserve">Terlaksananya pembuatan Straw/Mani Beku </t>
  </si>
  <si>
    <t>Terlaksananya pembuatan straw/ mani beku inseminasi buatan</t>
  </si>
  <si>
    <t>Pengawasan dan Pengendalian Pemotongan Betina Produktif</t>
  </si>
  <si>
    <t xml:space="preserve">Terlaksannya Pengendalian Ternak Betina Produktif yang di Potong di RPH/TPH </t>
  </si>
  <si>
    <t>Menurunnya Angka Pemotongan Betina Produktif</t>
  </si>
  <si>
    <t>Pengawasan Lalu Lintas Produk Pangan Asal Hewan</t>
  </si>
  <si>
    <t>Terlaksananya Pengawasan Produk pangan asal hewan di RPH/TPH/ masyarakat</t>
  </si>
  <si>
    <t>Terjaminnya Keamanan Mutu Produk Pangan Asal Hewan</t>
  </si>
  <si>
    <t>Pengembangan instalasi perbibitan hijauan makanan ternak Pandai</t>
  </si>
  <si>
    <t xml:space="preserve">Terlaksananya Pengembangan Pakan Hijauan Ternak dan Limbah Pertanian </t>
  </si>
  <si>
    <t>Terlaksananya pengembangan HPT di Pandai Bima</t>
  </si>
  <si>
    <t>Pengembangan instalasi perbibitan ternak pekat Dompu</t>
  </si>
  <si>
    <t xml:space="preserve">Terlaksananya pengembangan pakan ternak </t>
  </si>
  <si>
    <t>Terlaksananya pengembangan perbibitan</t>
  </si>
  <si>
    <t>Pengembangan Pakan Lokal</t>
  </si>
  <si>
    <t>Terlaksananya kegiatan pengembangan pakan olahan</t>
  </si>
  <si>
    <t>Penguatan Kelembagaan Kelompok tani Ternak</t>
  </si>
  <si>
    <t xml:space="preserve">Terlaksananya pembinaan peningkatan kapasitas kelembagaan kelompok </t>
  </si>
  <si>
    <t>Meningkatnya SDM Peternak</t>
  </si>
  <si>
    <t>Pengujian dan Pengawasan Mutu Semen Beku</t>
  </si>
  <si>
    <t>Terlaksananya Pengujian dan Pengawasan Mutu Semen Beku</t>
  </si>
  <si>
    <t>Terlaksananya pengujian straw / mani beku pejantan BULL</t>
  </si>
  <si>
    <t>Peningkatan pelayanan laboratorium kesehatan hewan type B</t>
  </si>
  <si>
    <t>Meningkatnya Kompetensi Laboratorium</t>
  </si>
  <si>
    <t>Terlaksananya pelayanan laboratorium veteriner</t>
  </si>
  <si>
    <t>Peningkatan pelayanan Rumah Sakit Hewan</t>
  </si>
  <si>
    <t>Meningkatnya Pelayanan Kesehatan Hewan</t>
  </si>
  <si>
    <t>Terlaksananya pelayanan Rumah Sakit Hewan</t>
  </si>
  <si>
    <t>Peningkatan Pengelolaan RPH</t>
  </si>
  <si>
    <t xml:space="preserve">Terlaksananya Pengawasan Produk pangan asal hewan di RPH/TPH/ masyarakat </t>
  </si>
  <si>
    <t>Terlaksananya Pengelolaan RPH yang ASUH</t>
  </si>
  <si>
    <t>Peningkatan peran dan fungsi Balai Inseminasi Buatan (BIB)</t>
  </si>
  <si>
    <t>Terlaksananya Pemeliharaan Kebun Hijauan Makan Ternak</t>
  </si>
  <si>
    <t>Tersedianya Lab IB yang sesuai standar ISO/SNI</t>
  </si>
  <si>
    <t>Peningkatan peran dan fungsi Balai Laboratorium Veteriner dan RSH</t>
  </si>
  <si>
    <t>Terlaksananya Pengawasan Higienis Sanitasi RPH/TPH</t>
  </si>
  <si>
    <t>Terlaksananya pengembangan dan peran fungsi balai</t>
  </si>
  <si>
    <t>Peningkatan peran dan fungsi Balai Pembibitan Ternak dan HMT Serading</t>
  </si>
  <si>
    <t>Terlaksananya peran dan fungsi UPTD</t>
  </si>
  <si>
    <t>Peningkatan Produksi dan Produktifitas Ternak</t>
  </si>
  <si>
    <t>Meningkatnya populasi ternak</t>
  </si>
  <si>
    <t>Program Peningkatan Pemasaran Hasil Produksi Peternakan</t>
  </si>
  <si>
    <t>Meningkatnya Hasil Produksi Peternakan yang dipasarkan</t>
  </si>
  <si>
    <t>Cakupan Produksi Peternakan Yang Dipasarkan</t>
  </si>
  <si>
    <t>Eksposisi hasil peternakan</t>
  </si>
  <si>
    <t>Terlaksananya Eksposisi hasil peternakan</t>
  </si>
  <si>
    <t>Terpromosikan produk olahan hasil peternakan</t>
  </si>
  <si>
    <t>Investasi dan Pengembangan Usaha Peternakan</t>
  </si>
  <si>
    <t xml:space="preserve">Terlaksananya Pembinaan Usaha Bidang Peternakan </t>
  </si>
  <si>
    <t>Meningkatnya Investasi dan Pengembangan Usaha Peternakan</t>
  </si>
  <si>
    <t>Pembinaan dan pengolahan pemasaran hasil peternakan</t>
  </si>
  <si>
    <t>Terlaksananya Pembinaan UKM Produk Peternakan</t>
  </si>
  <si>
    <t>Terbinanya pelaku usaha pengolahan produk peternakan</t>
  </si>
  <si>
    <t>Program Peningkatan Penerapan Teknologi Peternakan</t>
  </si>
  <si>
    <t>Meningkatnya Penerapan Teknologi Peternakan</t>
  </si>
  <si>
    <t>Cakupan Kelompok Ternak Yang Memanfaatkan Teknologi Peternakan</t>
  </si>
  <si>
    <t>Pengembangan Diklat Pengolahan Pakan Limbah Pertanian</t>
  </si>
  <si>
    <t xml:space="preserve">Terlaksannya Diklat Pengolahan Pakan Limbah Pertanian </t>
  </si>
  <si>
    <t>Terlaksananya Diklat Pengolahan Pakan Limbah Pertanian</t>
  </si>
  <si>
    <t>Dinas Sosial</t>
  </si>
  <si>
    <t>Program Pemberdayaan Fakir Miskin, Komunitas Adat Terpencil (KAT) dan Penyandang Masalah Kesejahteraan Sosial (PMKS) Lainnya</t>
  </si>
  <si>
    <t>Meningatnya pemberdayaan bagi fakir miskin</t>
  </si>
  <si>
    <t>Persentase PMKS yang memperoleh bantuan sosial</t>
  </si>
  <si>
    <t>Terlaksananya monitoring, evaluasi dan pelaporan</t>
  </si>
  <si>
    <t>Jumlah dokumen</t>
  </si>
  <si>
    <t>Pelatihan keterampilan berusaha bagi keluarga miskin</t>
  </si>
  <si>
    <t xml:space="preserve">Terlaksananya pemberdayaan bagi fakir miskin pedesaan melalui KUBe </t>
  </si>
  <si>
    <t>Pemberdayaan fakir miskin</t>
  </si>
  <si>
    <t xml:space="preserve">Meningkatnya Kepala Keluarga fakir miskin yang diberdayakan </t>
  </si>
  <si>
    <t>Jumlah KK</t>
  </si>
  <si>
    <t>Pemberdayaan Komunitas Adat Terpencil (KAT)</t>
  </si>
  <si>
    <t xml:space="preserve">Terlaksananya pemetaan lokasi KAT melalui PASK dan semiloka </t>
  </si>
  <si>
    <t>Pengadaan sarana dan prasarana pendukung usaha bagi keluarga miskin</t>
  </si>
  <si>
    <t xml:space="preserve">Terpenuhinya sarana dan prasarana pendukung usaha bagi keluarga miskin pedesaan </t>
  </si>
  <si>
    <t>Peningkatan kemampuan (capacity building) petugas dan pendamping sosial pemberdayaan fakir miskin, KAT dan PMKS Lainnya</t>
  </si>
  <si>
    <t xml:space="preserve">Terlaksananya peningkatan SDM petugas kampung siaga bencana (KSB) </t>
  </si>
  <si>
    <t>Program Pelayanan dan Rehabilitasi Kesejahteraan Sosial</t>
  </si>
  <si>
    <t>Meningkatnya Pelayanan dan Rehabilitasi Kesejahteraan Sosial Bagi PMKS</t>
  </si>
  <si>
    <t>Persentase PMKS yang tertangani</t>
  </si>
  <si>
    <t>Terlaksananya monitoring Evaluasi dan Pelaporan</t>
  </si>
  <si>
    <t>Pelatihan keterampilan dan praktek belajar kerja bagi anak terlantar di Balai sosial</t>
  </si>
  <si>
    <t>Terlaksananya pelatihan Keterampilan dan Praktek belajar Kerja bagi anak terlantar di Balai Sosial</t>
  </si>
  <si>
    <t>Pelayanan dan penanganan korban perdagangan orang/traffiking,pekerja migran bermasalah dan orang terlantar</t>
  </si>
  <si>
    <t>Terlaksananya pemberian bantuan bagi penyandang masalah kesejahteraan sosial</t>
  </si>
  <si>
    <t>Pelayanan dan perlindungan sosial, hukum bagi korban eksploitasi, perdagangan perempuan dan anak</t>
  </si>
  <si>
    <t>Terlaksananya Pelayanan dan Perlindungan sosial, hukum bagi Korban Eksploitasi, Perdagangan Perempuan dan Anak</t>
  </si>
  <si>
    <t>Jumlah kasus/korban</t>
  </si>
  <si>
    <t>Pelayanan dan Rehabilitasi bagi Orang Dengan Gangguan Jiwa (ODGJ)</t>
  </si>
  <si>
    <t xml:space="preserve">Terpenuhinya kebutuhan dasar klayan ODGJ terlantar dalam balai sosial </t>
  </si>
  <si>
    <t>Terpenuhinya kebutuhan sosial dasar dan pemulihan psikososial bagi orang dengan gangguan jiwa dalam mengembalikan keberfungsian sosialnya</t>
  </si>
  <si>
    <t>Pelayanan dan Rehabilitasi korban penyalahgunaan Napza</t>
  </si>
  <si>
    <t xml:space="preserve">Terlaksananya pelayanan dan rehabilitasi korban penyalahgunaan Napza </t>
  </si>
  <si>
    <t>Pelayanan dan Rehabilitasi Sosial Penyandang Disabilitas</t>
  </si>
  <si>
    <t xml:space="preserve">Terlaksananya pelayanan dan rehabilitasi sosial penyandang disabilitas </t>
  </si>
  <si>
    <t>Pemberdayaan Eks Penyandang Penyakit Sosial di Balai Sosial</t>
  </si>
  <si>
    <t xml:space="preserve">Terpenuhinya kebutuhan dasar klayan eks psikotik dalam panti </t>
  </si>
  <si>
    <t>Pembinaan dan Perlindungan bagi Penghuni Panti Asuhan Jompo</t>
  </si>
  <si>
    <t xml:space="preserve">Terpenuhinya pembinaan/bimbingan bagi klayan/lansia/jompo terlantar dalam balai sosial </t>
  </si>
  <si>
    <t>Pembinaan Kesejahteraan Sosial Anak (AT, Anjal dan Ancat )</t>
  </si>
  <si>
    <t xml:space="preserve">Terlaksananya Pembinaan Kesejahteraan Sosial Anak melalui Hari Anak Nasional </t>
  </si>
  <si>
    <t>Jumlah anak</t>
  </si>
  <si>
    <t>Pembinaan Lanjut Usia (LU)</t>
  </si>
  <si>
    <t>Terlaksananya Pembinaan Lanjut Usia</t>
  </si>
  <si>
    <t>Pendidikan dan pelayanan sosial berkelanjutan bagi anak terlantar dalam panti/balai sosial</t>
  </si>
  <si>
    <t xml:space="preserve">Terlaksananya pembinaan dan bimbingan sosial terhadap klayan (anak yatim /yatim paitu/anak terlantar) dalam balai sosial </t>
  </si>
  <si>
    <t>Peningkatan ketrampilan bagi penyandang masalah kesejahteraan sosial</t>
  </si>
  <si>
    <t xml:space="preserve">Terlaksananya Kegiatan Bimbingan Praktek Keterampilan/Fisik/Mental/Sosial bagi Klayan BSBK "Madani" Prov. NTB. </t>
  </si>
  <si>
    <t>Program Pemberdayaan Kelembagaan Kesejahteraan Sosial</t>
  </si>
  <si>
    <t>Meningkatnya lembaga sosial yang menyediakan sarana dan prasarana pelayanan kesejahteraan sosial</t>
  </si>
  <si>
    <t>Persentase lembaga sosial yang menyediakan sarana dan prasarana pelayanan kesejahteraan sosial</t>
  </si>
  <si>
    <t>Pelestarian nilai-nilai kepahlawanan, keperintisan dan kesetiakawanan sosial</t>
  </si>
  <si>
    <t>Terlaksananya pelestarian nilai-nilai kepahlawanan, keperintisan dan kesetiakawanan sosial</t>
  </si>
  <si>
    <t>Pemberdayaan Karang Taruna</t>
  </si>
  <si>
    <t>Terlaksananya Pemberdayaan Karang Taruna</t>
  </si>
  <si>
    <t>Jumlah Karang Taruna</t>
  </si>
  <si>
    <t>Pemberdayaan Kelembagaan Sosial Masyarakat</t>
  </si>
  <si>
    <t>Terlaksananya Pemberdayaan Kelembagaan Sosial Masyarakat</t>
  </si>
  <si>
    <t>Jumlah kelompok</t>
  </si>
  <si>
    <t>Terlaksananya Pemberdayaan Komunitas Adat Terpencil (KAT)</t>
  </si>
  <si>
    <t>Peningkatan jejaring kerja sama pelaku-pelaku usaha kesejahteraan sosial masyarakat</t>
  </si>
  <si>
    <t>Terlaksananya peningkatan jejaring kerja sama pelaku-pelaku usaha kesejahteraan sosial masyarakat</t>
  </si>
  <si>
    <t>Peningkatan kualitas SDM kesejahteraan sosial masyarakat</t>
  </si>
  <si>
    <t>Terlaksananya Peningkatan kualitas SDM kesejahteraan sosial masyarakat</t>
  </si>
  <si>
    <t>Peningkatan peran aktif masyarakat dan dunia usaha</t>
  </si>
  <si>
    <t>Terlaksananya peningkatan peran aktif masyarakat dan dunia usaha</t>
  </si>
  <si>
    <t>Jumlah DUDI</t>
  </si>
  <si>
    <t>Program Jaminan Sosial</t>
  </si>
  <si>
    <t xml:space="preserve">Meningkatnya pemberian jaminan sosial bagi penduduk miskin  </t>
  </si>
  <si>
    <t>Persentase PMKS yang mendapatkan perlindungan dan jaminan sosial</t>
  </si>
  <si>
    <t>Jaminan sosial bagi keluarga</t>
  </si>
  <si>
    <t xml:space="preserve"> Terlaksananya pemberian jaminan sosial keluarga</t>
  </si>
  <si>
    <t>Jaminan Sosial bagi korban bencana alam</t>
  </si>
  <si>
    <t xml:space="preserve">Terlaksananya penyaluran air bersih ke wilayah kekeringan </t>
  </si>
  <si>
    <t>Jaminan sosial bagi korban bencana sosial</t>
  </si>
  <si>
    <t xml:space="preserve">Terlaksananya pemberian jaminan sosial korban bencana Sosial </t>
  </si>
  <si>
    <t>Dinas Tenaga Kerja dan Transmigrasi</t>
  </si>
  <si>
    <t>Program Peningkatan Kualitas dan Produktivitas Tenaga Kerja</t>
  </si>
  <si>
    <t>Meningkatnya Jumlah Tenaga Kerja Yang Mendapatkan Pelatihan Berbasis Kompetensi</t>
  </si>
  <si>
    <t>Besaran tenaga kerja yang mendapatkan pelatihan berbasis kompetensi</t>
  </si>
  <si>
    <t>Akreditasi Lembaga Pelatihan Kerja (KA</t>
  </si>
  <si>
    <t xml:space="preserve">Meningkatnya Jumlah Lembaga Pelatihan Keterampilan yang diberdayakan </t>
  </si>
  <si>
    <t>Jumlah LPK yang terakreditasi</t>
  </si>
  <si>
    <t>Identifikasi Kebutuhan Pelatihan</t>
  </si>
  <si>
    <t>jumlah dokumen hasil identifikasi</t>
  </si>
  <si>
    <t>Monitoring dan Evaluasi Peningkatan Kualitas dan Produktivitas Tenaga Kerja</t>
  </si>
  <si>
    <t>Terlaksananya monitoring dan Evaluasi Peningkatan Kualitas dan Produktivitas Tenaga Kerja</t>
  </si>
  <si>
    <t>Pelatihan Kerja Berbasis Kompetensi Bagi Pencari Kerja</t>
  </si>
  <si>
    <t xml:space="preserve">Meningkatnya Sarana dan Prasarana Pelatihan Berbasis Kompetensi </t>
  </si>
  <si>
    <t>jumlah orang yang dilatih berbasis kompetensi</t>
  </si>
  <si>
    <t>Pemberdayaan Lembaga Pelatihan</t>
  </si>
  <si>
    <t>jumlah lembaga yang dibina</t>
  </si>
  <si>
    <t>Pengadaan Peralatan Pendidikan dan Keterampilan Bagi Pencari Kerja</t>
  </si>
  <si>
    <t>Peningkatan Kapasitas Calon Tenaga Kerja ke Luar Negeri</t>
  </si>
  <si>
    <t xml:space="preserve">Meningkatnya Jumlah Tenaga Kerja Yang Magang ke Luar Negeri </t>
  </si>
  <si>
    <t>Rekruitmen dan Seleksi Pemagangan Luar Negeri</t>
  </si>
  <si>
    <t>Meningkatnya Jumlah Tenaga Kerja Yang Magang ke Luar Negeri</t>
  </si>
  <si>
    <t>Program Perlindungan Pengembangan Lembaga Ketenagakerjaan</t>
  </si>
  <si>
    <t>Meningkatnya Penanganan Kasus Hubungan Industrial antara pengusaha dan pekerja</t>
  </si>
  <si>
    <t>Besaran sengketa pengusaha-pekerja</t>
  </si>
  <si>
    <t>Pemberdayaan Ketenagakerjaan Pada Peringatan Hari Buruh Internasional</t>
  </si>
  <si>
    <t>Terlaksananya Pemberdayaan Ketenagakerjaan Pada Peringatan Hari Buruh Internasional</t>
  </si>
  <si>
    <t>Pembinaan Hubungan Industrial dan Jaminan Sosial Tenaga Kerja di Perusahaan</t>
  </si>
  <si>
    <t xml:space="preserve">Meningkatnya Jumlah Lembaga Ketenagakerjaan Yang Diberdayakan </t>
  </si>
  <si>
    <t>jumlah perusahaan yang dibina</t>
  </si>
  <si>
    <t>Pembinaan Lingkungan Sosial dan Pengujian Kesehatan Kerja</t>
  </si>
  <si>
    <t>Meningkatnya Perusahaan Yang Dibina Pelaksanaan Norma K3</t>
  </si>
  <si>
    <t>Pengembangan Kelembagaan Peningkatan Efektivitas Lembaga Kerjasama (LKS) Tripartit</t>
  </si>
  <si>
    <t>jumlah lembaga tripartit</t>
  </si>
  <si>
    <t>Pengembangan Sistem Pengupahan Daerah</t>
  </si>
  <si>
    <t>Meningkatnya Sistem Pengupahan Daerah</t>
  </si>
  <si>
    <t>dokumen UMP/UMK</t>
  </si>
  <si>
    <t>Program Pengawasan Ketenagakerjaan</t>
  </si>
  <si>
    <t>Meningkatnya Kualitas Perusahaan dan Penyelesaian Kasus ketenagakerjaan</t>
  </si>
  <si>
    <t>Besaran Pemeriksaan Perusahaan</t>
  </si>
  <si>
    <t>Advokasi Peningkatan Pemahaman Peraturan Perundang</t>
  </si>
  <si>
    <t xml:space="preserve">Meningkatnya Jumlah Perusahaan Yang Diadvokasi Peraturan Perundang-Undangan Norma K3 </t>
  </si>
  <si>
    <t>jumlah perusahaan</t>
  </si>
  <si>
    <t>Monitoring dan Evaluasi Pelaksanaan Program Pengawasan Ketenagakerjaan</t>
  </si>
  <si>
    <t xml:space="preserve">Meningkatnya Monitoring dan Evaluasi Pengawasan Ketenagakerjaan </t>
  </si>
  <si>
    <t>Pembinaan dan Pengawasan Pelaksanaan Norma Keselamatan dan Kesehatan Kerja (K3)</t>
  </si>
  <si>
    <t>Pembinaan dan Pengawasan Pelaksanaan Norma Ketenagakerjaan di Tempat Kerja</t>
  </si>
  <si>
    <t>Pemeriksaan CTKI Ke Tempat Penampungan</t>
  </si>
  <si>
    <t>Terlaksananya pemeriksaan CTKI Ke Tempat Penampungan</t>
  </si>
  <si>
    <t>Penanganan Kasus Ketenagakerjaan</t>
  </si>
  <si>
    <t xml:space="preserve">Meningkatnya Koordinasi Pembinaan Pelaksanaan Norma Ketenagakerjaan di Tempat Kerja </t>
  </si>
  <si>
    <t>Jumlah kasus</t>
  </si>
  <si>
    <t>Pendataan Obyek Keselamatan dan Kesehatan Kerja di Perusahaan</t>
  </si>
  <si>
    <t>Pengawasan dan Pemeriksaan Norma Kerja di Perusahaan</t>
  </si>
  <si>
    <t>Pengawasan dan pengujian sarana keselamatan dan kesehatan kerja (K3) di perusahaan pulau sumbawa</t>
  </si>
  <si>
    <t>Pengawasan pelaksanaan norma kerja di perusahaan pulau sumbawa</t>
  </si>
  <si>
    <t>Penyidikan Tindak Pidana Ketenagakerjaan</t>
  </si>
  <si>
    <t xml:space="preserve">Meningkatnya Koordinasi dan advokasi dalam rangka penegakan hukum </t>
  </si>
  <si>
    <t>jumlah kasus</t>
  </si>
  <si>
    <t>Temu teknis konsultasi penegakan hukum</t>
  </si>
  <si>
    <t>Jumlah Perusahaan</t>
  </si>
  <si>
    <t>Program Penempatan dan Pengembangan Wilayah Transmigrasi</t>
  </si>
  <si>
    <t>Meningkatnya Penempatan dan Pembinaan Transmigran</t>
  </si>
  <si>
    <t>Cakupan Penempatan Transmigran</t>
  </si>
  <si>
    <t>Bimtek Kewirausahaan</t>
  </si>
  <si>
    <t xml:space="preserve">Jumlah Transmigran Yang Diberdayakan di UPT BIna </t>
  </si>
  <si>
    <t>Jumlah transmigran yang dibina</t>
  </si>
  <si>
    <t>Bimtek Pengolahan Hasil Pertanian</t>
  </si>
  <si>
    <t>Naskah Kerjasama Antar Daerah (KSAD)</t>
  </si>
  <si>
    <t>Terlaksananya Seleksi dan Penempatan Calon Transmigran</t>
  </si>
  <si>
    <t>Optimalisasi Pertanahan Transmigrasi SK HPL dan Izin Prinsip Pelepasan Kawasan Hutan (IPPKH)</t>
  </si>
  <si>
    <t xml:space="preserve">Terlaksananya Persiapan Administrasi Lokasi Transmigrasi </t>
  </si>
  <si>
    <t>Program Perluasan dan Pengembangan Kesempatan Kerja</t>
  </si>
  <si>
    <t>Meningkatnya Jumlah Pencari Kerja Yang Terdaftar dan Yang Ditempatkan</t>
  </si>
  <si>
    <t>Besaran pencari kerja yang terdaftar yang ditempatkan</t>
  </si>
  <si>
    <t>Informasi Pasar Kerja (Job Fair)</t>
  </si>
  <si>
    <t xml:space="preserve">Terinformasikannya Jumlah Lowongan Kerja </t>
  </si>
  <si>
    <t>Layanan Terpadu Satu Pintu</t>
  </si>
  <si>
    <t>Terlayaninya Perizinan Tenaga Kerja Asing</t>
  </si>
  <si>
    <t>Padat Karya Produktif</t>
  </si>
  <si>
    <t xml:space="preserve">Meningkatnya Kelompok Masyarakat Yang Diberdayakan </t>
  </si>
  <si>
    <t>Pelayanan Perizinan Tenaga Kerja Asing</t>
  </si>
  <si>
    <t xml:space="preserve">Terlayaninya Perizinan Tenaga Kerja Asing </t>
  </si>
  <si>
    <t>Peluang Kerja Melalui Antar Kerja Antar Daerah dan Antar Kerja Antar Negara</t>
  </si>
  <si>
    <t>Pemberdayaan Tenaga Kerja Mandiri</t>
  </si>
  <si>
    <t xml:space="preserve">Meningkatnya Produktivitas Calon Tenaga Kerja </t>
  </si>
  <si>
    <t>Penanganan Pekerja Migran Indonesia Bermasalah</t>
  </si>
  <si>
    <t>Tertanganinya Pekerja Migran Indonesia Bermasalah</t>
  </si>
  <si>
    <t>Tenaga Kerja Mandiri (TKM) ex TKI purna</t>
  </si>
  <si>
    <t>Dinas Pertanian dan Perkebunan</t>
  </si>
  <si>
    <t>Prosentase Lembaga Adat terbentuk dan aktif</t>
  </si>
  <si>
    <t>Program Peningkatan Kapasitas Iptek Sistem Produksi</t>
  </si>
  <si>
    <t>Cakupan Ikm Yang Terbina Dalam Kapasitas Iptek Sistem Produksi</t>
  </si>
  <si>
    <t>Program Peningkatan Partisipasi Masyarakat Dalam Membangun Desa</t>
  </si>
  <si>
    <t>Program Peningkatan Kesejahteraan Petani</t>
  </si>
  <si>
    <t>Meningkatnya Kesejahteraan Petani</t>
  </si>
  <si>
    <t>Nilai Tukar Petani</t>
  </si>
  <si>
    <t>PEKAN DAERAH (PEDA) dan PEKAN NASIONAL</t>
  </si>
  <si>
    <t>Terlaksananya PEKAN DAERAH (PEDA) dan PEKAN NASIONAL</t>
  </si>
  <si>
    <t>Jumlah kegiatan Pekan Daerah yang dilaksanakan dan Pekan Nasional Yang diikuti</t>
  </si>
  <si>
    <t>Pelatihan Budidaya Pertanian dan Perkebunan</t>
  </si>
  <si>
    <t xml:space="preserve">Terlaksananya Pelatihan Petani </t>
  </si>
  <si>
    <t>Jumlah angkatan pelatihan (1 angkatan = 30 org)</t>
  </si>
  <si>
    <t>Penanganan Pasca Panen dan Pengolahan Hasil Pertanian</t>
  </si>
  <si>
    <t xml:space="preserve">Terlaksananya bantuan sarana pengolahan hasil tanaman pangan </t>
  </si>
  <si>
    <t>Jumlah bantuan alat pengolahan hasil</t>
  </si>
  <si>
    <t>Peningkatan Kemampuan Lembaga Petani</t>
  </si>
  <si>
    <t xml:space="preserve">Terlaksananya Rembuk Kontak Tani Nelayan Andalan </t>
  </si>
  <si>
    <t>Jumlah kelompok tani yang ditingkatkan kapasitasnya</t>
  </si>
  <si>
    <t>Penyuluhan dan Pendampingan Petani dan Pelaku Agribisnis</t>
  </si>
  <si>
    <t xml:space="preserve">Tersedianya Sumberdaya Pertanian </t>
  </si>
  <si>
    <t>Jumlah kegiatan penyuluhan dan pendampingan yang dilaksanakan</t>
  </si>
  <si>
    <t>Persentase Peningkatan Produksi Tanaman Pertanian/ Perkebunan  (Produksi Tanaman Pertanian/ Perkebunan (Ton) ; Produksi Padi (Ton GKG);Produksi Jagung (Ton PK);Produksi Kedelai (Ton Biji Kering);Produksi Cabe (Ton Buah Segar);Produksi Bawang Merah (Ton Umbi Basah);Produksi Manggis (Ton Buah Segar);Produksi Tembakau (Ton Daun Kering);Produksi Kopi (Ton Berasan);Produksi Kakao (Ton Berasan);Produksi Kelapa (Ton Eq. Kopra);Produksi Mete (Ton Biji Kering) )</t>
  </si>
  <si>
    <t>Misi/Tujuan/ Sasaran/Program Pembangunan Daerah</t>
  </si>
  <si>
    <t>Indikator Kinerja (tujuan/impact/ outcome/output)</t>
  </si>
  <si>
    <t>Satuan</t>
  </si>
  <si>
    <t>Kondisi Kinerja pada Akhir Periode RPJMD</t>
  </si>
  <si>
    <t>Perangkat Daerah Penanggung Jawab</t>
  </si>
  <si>
    <t>Misi 1 NTB TANGGUH DAN MANTAP melalui penguatan mitigasi bencana dan pengembangan infrastruktur serta konektivitas wilayah</t>
  </si>
  <si>
    <t>Tujuan 1:
Terwujudnya Ketangguhan Menghadapi  Resiko Bencana</t>
  </si>
  <si>
    <t>Indeks Risiko Bencana</t>
  </si>
  <si>
    <t>Sasaran:
Meningkatnya kapasitas dalam penanggulangan bencana</t>
  </si>
  <si>
    <t>Tingkat kapasitas penanggulangan bencana</t>
  </si>
  <si>
    <t>Persentase realisasi rehabilitasi dan rekonstruksi pasca bencana (struktural dan non struktural) ; Persentase penurunan jumlah korban bencana setelah Rehabilitasi/ Rekonstruksi</t>
  </si>
  <si>
    <t>Tujuan 2:
Terwujudnya aksesibilitas antar wilayah untuk Pengembangan Sektor Unggulan</t>
  </si>
  <si>
    <t>Indeks Aksesibilitas</t>
  </si>
  <si>
    <t>Sasaran 1:
Meningkatnya pembangunan  infrastruktur layanan dasar</t>
  </si>
  <si>
    <t>Persentase Kemantapan jalan</t>
  </si>
  <si>
    <t>Indeks Kinerja Sistem irigasi</t>
  </si>
  <si>
    <t>juta m3</t>
  </si>
  <si>
    <t>%</t>
  </si>
  <si>
    <t>60,06</t>
  </si>
  <si>
    <t>Sasaran 2:
Meningkatnya konektivitas  antar wilayah</t>
  </si>
  <si>
    <t>Persentase konektivitas transportasi publik</t>
  </si>
  <si>
    <t>Misi 2 NTB BERSIH DAN MELAYANI melalui transformasi birokrasi yang berintegritas, berkinerja tinggi, bersih dari KKN dan berdedikasi</t>
  </si>
  <si>
    <t>Tujuan 1:
Terwujudnya pemerintahan yang bersih, bebas KKN dan akuntabel</t>
  </si>
  <si>
    <t>Indeks Reformasi Birokrasi</t>
  </si>
  <si>
    <t>Sasaran 1 :
Meningkatnya akuntabilitas kinerja dan keuangan daerah</t>
  </si>
  <si>
    <t>Opini BPK</t>
  </si>
  <si>
    <t>WTP</t>
  </si>
  <si>
    <t>Waktu</t>
  </si>
  <si>
    <t>Tepat waktu</t>
  </si>
  <si>
    <t>Opini laporan keuangan Prov. NTB</t>
  </si>
  <si>
    <t>- Persentase Penurunan Angka Kerugian Negara/Daerah (-)</t>
  </si>
  <si>
    <t>Tingkat Kapabilitas APIP</t>
  </si>
  <si>
    <t>Level</t>
  </si>
  <si>
    <t>Managed (Level IV)</t>
  </si>
  <si>
    <t xml:space="preserve"> Inspektorat </t>
  </si>
  <si>
    <t>Persentase Auditor dan P2UPD bersertifikasi</t>
  </si>
  <si>
    <t>Nilai SAKIP</t>
  </si>
  <si>
    <t>Biro Organisasi</t>
  </si>
  <si>
    <t>Biro Pemerintahan</t>
  </si>
  <si>
    <t>Sasaran 2 :
Meningkatnya Manajemen SDM ASN berbasis Merit sistem</t>
  </si>
  <si>
    <t>Indeks Profesionalisme ASN</t>
  </si>
  <si>
    <t xml:space="preserve">Indeks Dimensi Kualifikasi Pendidikan ASN </t>
  </si>
  <si>
    <t>Nilai Indeks</t>
  </si>
  <si>
    <t>Persentase Tingkat Pelanggaran Disiplin ASN</t>
  </si>
  <si>
    <t>Kriteria Penilaian Kinerja ASN</t>
  </si>
  <si>
    <t>Kriteria</t>
  </si>
  <si>
    <t>BAIK</t>
  </si>
  <si>
    <t>Sasaran 3:
Meningkatnya Kualitas Pelayanan kepada masyarakat</t>
  </si>
  <si>
    <t>Indeks Pelayanan Publik</t>
  </si>
  <si>
    <t>Rasio Penduduk BerKTP Persatuan Penduduk *</t>
  </si>
  <si>
    <t>rasio</t>
  </si>
  <si>
    <t>Dinas Komunikasi Informasi dan Statistik</t>
  </si>
  <si>
    <t>Skor</t>
  </si>
  <si>
    <t>Persentase Penyelesaian Pengaduan Masyarakat tepat waktu</t>
  </si>
  <si>
    <t>Persentase PD  Zona Integritas berpredikat WBK</t>
  </si>
  <si>
    <t>Pesentase PD  Zona Integritas berpredikat WBBM</t>
  </si>
  <si>
    <t>Unit</t>
  </si>
  <si>
    <t xml:space="preserve"> Biro Organisasi </t>
  </si>
  <si>
    <t>Persentase Unit Kerja Pelayanan publik yang survey kepuasan masyarakat meningkat</t>
  </si>
  <si>
    <t>Program Kerjasama Informasi dan Media massa</t>
  </si>
  <si>
    <t>Biro Humas dan Protokol</t>
  </si>
  <si>
    <t>Biro Bina Administrasi Pengendalian Pembangunan dan LPBJP</t>
  </si>
  <si>
    <t>Misi 3 NTB SEHAT DAN CERDAS melalui peningkatan kualitas sumber daya manusia sebagai pondasi daya saing daerah</t>
  </si>
  <si>
    <t>Tujuan 1:
Terwujudnya Masyarakar NTB yang berdaya saing</t>
  </si>
  <si>
    <t>Indeks Pembangunan Manusia (IPM)</t>
  </si>
  <si>
    <t>Sasaran 1 :
Meningkatnya kualitas dan jangkauan layanan pendidikan</t>
  </si>
  <si>
    <t>- Harapan Lama Sekolah</t>
  </si>
  <si>
    <t>Tahun</t>
  </si>
  <si>
    <t>- Rata-rata Lama Sekolah</t>
  </si>
  <si>
    <t>Dinas Pendidikan dan Kebudayaan</t>
  </si>
  <si>
    <t>Persentase Angka Partisipasi Kasar (APK) SMA/SMK/MA/Paket C</t>
  </si>
  <si>
    <t>Persentase Angka Partisipasi Murni (APM) SMA/SMK/MA/Paket C</t>
  </si>
  <si>
    <t>95,28</t>
  </si>
  <si>
    <t>Persen Angka Pastisipasi Sekolah (APS)</t>
  </si>
  <si>
    <t>98,02</t>
  </si>
  <si>
    <t xml:space="preserve">Persen Penurunan Angka Drop Out (DO), </t>
  </si>
  <si>
    <t xml:space="preserve">Persentase Akreditasi SMA minimal B, </t>
  </si>
  <si>
    <t>77,5</t>
  </si>
  <si>
    <t>Rasio ketersediaan ruang kelas / penduduk usia sekolah pendidikan menengah</t>
  </si>
  <si>
    <t>1,00</t>
  </si>
  <si>
    <t>0,57</t>
  </si>
  <si>
    <t xml:space="preserve">Persentase Akreditasi SMK minimal B, </t>
  </si>
  <si>
    <t xml:space="preserve">Persentase siswa SMK  yang mendapat sertifikasi kompetensi, </t>
  </si>
  <si>
    <t xml:space="preserve">Rasio Siswa SMK terhadap SMA </t>
  </si>
  <si>
    <t>46.50</t>
  </si>
  <si>
    <t>Persen Angka Partisipasi Kasar (APK)</t>
  </si>
  <si>
    <t>Jumlah Siswa yang mendapatkan pendidikan keterampilan/Vokasi</t>
  </si>
  <si>
    <t>Angka Melanjutkan dr SD/MI ke SMP/MTs</t>
  </si>
  <si>
    <t>Angka Melanjutkan dr  SMP/MTs ke SMA/SMK/MA</t>
  </si>
  <si>
    <t xml:space="preserve">Angka Partisipasi Kasar (APK) SD/MI </t>
  </si>
  <si>
    <t>Angka Partisipasi Kasar (APK) SMP/MTs</t>
  </si>
  <si>
    <t>Angka Partisipasi Kasar (APK) PAUD</t>
  </si>
  <si>
    <t>Angka Partisipasi Murni (APM) SD/MI</t>
  </si>
  <si>
    <t>Angka Partisipasi Murni (APM) SMP/MTs</t>
  </si>
  <si>
    <t>Angka DO SD/MI</t>
  </si>
  <si>
    <t>Angka DO SMP / MTs</t>
  </si>
  <si>
    <t>Putra/putri NTB yang mendapatkan beasiswa di luar negeri</t>
  </si>
  <si>
    <t>Orang</t>
  </si>
  <si>
    <t>Ratio Guru terhadap Murid Pendidikan Menengah,</t>
  </si>
  <si>
    <t>Rasio Guru terhadap Murid per kelas rata-rata untuk SLB,</t>
  </si>
  <si>
    <t>9</t>
  </si>
  <si>
    <t xml:space="preserve">Guru SMA/SMALB yang memenuhi Kualifikasi S1/DIV, </t>
  </si>
  <si>
    <t xml:space="preserve">Guru SMK yang memenuhi Kualifikasi S1/DIV, </t>
  </si>
  <si>
    <t>Kepala Sekolah bersertifikat</t>
  </si>
  <si>
    <t>Pengawas Sekolah bersertifikat</t>
  </si>
  <si>
    <t>Jumlah pendidik dan tenaga kependidikan yang ditingkatkan kompetensinya</t>
  </si>
  <si>
    <t>orang</t>
  </si>
  <si>
    <t>Program Peningkatan Balai Teknologi Informasi dan Komunikasi Pendidikan</t>
  </si>
  <si>
    <t>Meningkatnya Teknologi Informasi dan komunikasi Pendidikan</t>
  </si>
  <si>
    <t>Persentase pemanfaatan teknologi informasi dan komunikasi pendidikan</t>
  </si>
  <si>
    <t>Peningkatan SDM pengelolaan balai teknologi komunikasi pendidikan</t>
  </si>
  <si>
    <t>Penyediaan sarana dan prasarana teknologi komunikasi pendidikan</t>
  </si>
  <si>
    <t>Penyediaan sarana media program pembelajaran interaktif teknologi komunikasi pendidikan</t>
  </si>
  <si>
    <t>Penyelenggaraan pemantauan dan pembinaan kegiatan balai teknologi komunikasi pendidikan</t>
  </si>
  <si>
    <t>kunjungan</t>
  </si>
  <si>
    <t>Program Peningkatan Sarana Prasarana Pemuda dan  Olahraga</t>
  </si>
  <si>
    <t>Sasaran 2:
Meningkatnya derajat kesehatan dan gizi masyarakat</t>
  </si>
  <si>
    <t>Angka Harapan Hidup</t>
  </si>
  <si>
    <t>Program peningkatan keselamatan ibu melahirkan dan anak</t>
  </si>
  <si>
    <t>Persentase penanganan penyakit menular dan penyakit tidak menular</t>
  </si>
  <si>
    <t xml:space="preserve">Persentase Ketersediaan Obat dan perbekalan kesehatan </t>
  </si>
  <si>
    <t>Persentase penanganan masalah kesehatan, bencana dan Kejadian Luar Biasa (KLB)</t>
  </si>
  <si>
    <t xml:space="preserve">Rumah Sakit H.L. Manambai Abdul Kadir </t>
  </si>
  <si>
    <t>Paripurna</t>
  </si>
  <si>
    <t>Status Akreditasi</t>
  </si>
  <si>
    <t xml:space="preserve">status akreditasi </t>
  </si>
  <si>
    <t>paripurna</t>
  </si>
  <si>
    <t>85.00</t>
  </si>
  <si>
    <t xml:space="preserve">DP3AP2KB </t>
  </si>
  <si>
    <t>Sasaran 3:
Meningkatnya kemampuan masyarakat untuk memenuhi kebutuhan hidup</t>
  </si>
  <si>
    <t>Pengeluaran per kapita</t>
  </si>
  <si>
    <t>Rp.000</t>
  </si>
  <si>
    <t>26,67</t>
  </si>
  <si>
    <t>Misi 4 NTB ASRI DAN LESTARI melalui pengelolaan sumber daya alam dan lingkungan yang berkelanjutan</t>
  </si>
  <si>
    <t>Tujuan 1:
Meningkatnya Fungsi Ekologi Lingkungan Hidup</t>
  </si>
  <si>
    <t>Indeks Kualitas Lingkungan Hidup (IKLH)</t>
  </si>
  <si>
    <t>Sasaran 1 :
Meningkatnya Kualitas,  Daya Dukung dan Daya Tampung Lingkungan Hidup</t>
  </si>
  <si>
    <t xml:space="preserve">Indeks Kualitas Air </t>
  </si>
  <si>
    <t>Indeks Kualitas Udara</t>
  </si>
  <si>
    <t>Lokasi</t>
  </si>
  <si>
    <t>10.00</t>
  </si>
  <si>
    <t>Rasio</t>
  </si>
  <si>
    <t>Indeks Kualitas Tutupan Lahan</t>
  </si>
  <si>
    <t>Persentase desa sekitar hutan yang diberdayakan berbasis perhutanan sosial</t>
  </si>
  <si>
    <t>Persentase penurunan luas lahan kritis</t>
  </si>
  <si>
    <t>Sasaran 2 :
Meningkatnya Kualitas,  Daya Dukung dan Daya Tampung Lingkungan Hidup</t>
  </si>
  <si>
    <t>Neraca Pengelolaan Sampah (%)</t>
  </si>
  <si>
    <t>Persentase Pengurangan Sampah</t>
  </si>
  <si>
    <t>Persentase penanganan sampah</t>
  </si>
  <si>
    <t>Misi 5 NTB SEJAHTERA DAN MANDIRI melalui penanggulangan kemiskinan, mengurangi kesenjangan, dan pertumbuhan ekonomi inklusif bertumpu pada pertanian, pariwisata dan industrialisasi</t>
  </si>
  <si>
    <t>Tujuan 1:
Meningkatnya Pertumbuhan Ekonomi  yang berkualitas</t>
  </si>
  <si>
    <t>Pertumbuhan Ekonomi Tanpa Pertambangan Bijih Logam</t>
  </si>
  <si>
    <t>6,5 - 7,0</t>
  </si>
  <si>
    <t>Sasaran 1 :
Meningkatnya Investasi, kerjasama pemerintah dan badan usaha, serta kemudahan perizinan </t>
  </si>
  <si>
    <t xml:space="preserve">Nilai Realisasi Investasi                                              </t>
  </si>
  <si>
    <t>Rp. Milyar</t>
  </si>
  <si>
    <t>DPMPTSP</t>
  </si>
  <si>
    <t xml:space="preserve">Sasaran 2:
Meningkatnya daya saing industri </t>
  </si>
  <si>
    <t>Pertambahan Nilai PDRB sektor Industri Pengolahan</t>
  </si>
  <si>
    <t>Sasaran 3:
Meningkatnya daya saing pariwisata</t>
  </si>
  <si>
    <t>Pertambahan Nilai PDRB sektor yang terkait kepariwisataan (Penyediaan Akomodasi dan Makan Minum)</t>
  </si>
  <si>
    <t>hari</t>
  </si>
  <si>
    <t>Tingkat Pengangguran Terbuka</t>
  </si>
  <si>
    <t xml:space="preserve">Pertambahan Nilai PDRB sektor pertanian tanaman pangan, peternakan, perkebunan, perikanan &amp; kehutanan </t>
  </si>
  <si>
    <t>Rp. Juta</t>
  </si>
  <si>
    <t>Program Peningkatan Produksi Pertanian/Perkebunan</t>
  </si>
  <si>
    <t>Meningkatnya Produksi Tanaman Pangan, Hortikultura dan Perkebunan</t>
  </si>
  <si>
    <t xml:space="preserve">Persentase Peningkatan Produksi Tanaman Pertanian/ Perkebunan </t>
  </si>
  <si>
    <t>Produksi Padi</t>
  </si>
  <si>
    <t>Ton GKG</t>
  </si>
  <si>
    <t>produksi Jagung</t>
  </si>
  <si>
    <t>Ton PK</t>
  </si>
  <si>
    <t xml:space="preserve">Produksi Kedelai </t>
  </si>
  <si>
    <t>Ton Biji Kering</t>
  </si>
  <si>
    <t xml:space="preserve">Produksi Cabe </t>
  </si>
  <si>
    <t>Ton Buah Segar</t>
  </si>
  <si>
    <t>Produksi Bawang Merah</t>
  </si>
  <si>
    <t>Ton Umbi Basah</t>
  </si>
  <si>
    <t>Produksi Manggis</t>
  </si>
  <si>
    <t>Produksi Tembakau</t>
  </si>
  <si>
    <t>Produksi Kopi</t>
  </si>
  <si>
    <t>Ton Berasan</t>
  </si>
  <si>
    <t>Produksi Kakao</t>
  </si>
  <si>
    <t>Ton</t>
  </si>
  <si>
    <t>Produksi Kelapa</t>
  </si>
  <si>
    <t>Ton Eq. Kopra</t>
  </si>
  <si>
    <t>Produksi Mete</t>
  </si>
  <si>
    <t>Penelitian dan Pengembangan Sumber Daya Pertanian</t>
  </si>
  <si>
    <t xml:space="preserve">Terlaksananya Pengembangan Desa Pertanian Organik </t>
  </si>
  <si>
    <t>Pengelolaan Lahan dan Air</t>
  </si>
  <si>
    <t>Terlaksananya Bantuan Sarana dan Prasarana Irigasi Pertanian</t>
  </si>
  <si>
    <t>Jumlah bantuan alat dan sarana fisik</t>
  </si>
  <si>
    <t>Pengembangan Komoditas Unggulan Daerah</t>
  </si>
  <si>
    <t>Pengembangan Perbenihan/Perbibitan</t>
  </si>
  <si>
    <t>Pengendalian Organisme Pengganggu Tumbuhan (OPT) Pertanian/Perkebunan</t>
  </si>
  <si>
    <t>Pengumpulan dan Pengolahan Data Statistik Pertanian</t>
  </si>
  <si>
    <t>Tersedianya Data Statistik Pertanian</t>
  </si>
  <si>
    <t>Peningkatan produksi, produktifitas dan mutu produk Hortikultura</t>
  </si>
  <si>
    <t>Peningkatan Produksi, Produktifitas dan Mutu Produk Perkebunan</t>
  </si>
  <si>
    <t>Peningkatan produksi, produktifitas dan mutu produk Tanaman Pangan</t>
  </si>
  <si>
    <t>Penyediaan Sarana Produksi Pertanian/Perkebunan</t>
  </si>
  <si>
    <t>Sertifikasi Bibit Unggul Pertanian/Perkebunan</t>
  </si>
  <si>
    <t xml:space="preserve">Terlaksananya Pelayanan Pengawasan Mutu dan Sertifikasi Benih </t>
  </si>
  <si>
    <t>Program Pemberdayaan Penyuluh Pertanian/Perkebunan Lapangan</t>
  </si>
  <si>
    <t>Meningkatnya Pemberdayaan Kelompok Tani Pertanian dan Perkebunan</t>
  </si>
  <si>
    <t>Persentase Penyuluh Yang ditingkatkan Kapasitasnya</t>
  </si>
  <si>
    <t>Monitoring, Supervisi, Evaluasi dan Pelaporan Penyelenggaraan Penyuluhan</t>
  </si>
  <si>
    <t xml:space="preserve">Terlaksananya Penyuluhan dan Pendampingan Petani </t>
  </si>
  <si>
    <t>Peningkatan Kapasitas Tenaga Penyuluh Pertanian/Perkebunan</t>
  </si>
  <si>
    <t>Penyuluhan dan Pendampingan Bagi Pertanian/Perkebunan</t>
  </si>
  <si>
    <t>Penyusunan Programa Penyuluhan</t>
  </si>
  <si>
    <t>&lt; 1</t>
  </si>
  <si>
    <t>Kelompok</t>
  </si>
  <si>
    <t>Persentase desa sekitar hutan yang diberdayakan melalui pembentukan kelompok HHBK dan Jasling</t>
  </si>
  <si>
    <t>Cakupan Luas Pengembangan Tanaman Gaharu dan HHBK lainnya</t>
  </si>
  <si>
    <t>Angka Kemiskinan</t>
  </si>
  <si>
    <t>Sasaran 1:
Meningkatnya jaminan kesehatan dan sosial bagi penduduk miskin</t>
  </si>
  <si>
    <t>Cakupan penduduk miskin yang mendapatkan jaminan Sosial dan Kesehatan (%)</t>
  </si>
  <si>
    <t>Cakupan penduduk miskin yang mendapatkan jaminan sosial</t>
  </si>
  <si>
    <t>Sasaran 2:
Terpenuhinya pelayanan dasar bagi penduduk miskin</t>
  </si>
  <si>
    <t xml:space="preserve">Cakupan Air Minum </t>
  </si>
  <si>
    <t>Cakupan Air Minum</t>
  </si>
  <si>
    <t xml:space="preserve">Cakupan Rumah Layak Huni (RLH) yang tertangani </t>
  </si>
  <si>
    <t>25,9</t>
  </si>
  <si>
    <t>Sasaran 3:
Meningkatnya ketahanan dan keragaman konsumsi pangan</t>
  </si>
  <si>
    <t>Pola Pangan Harapan (PPH) Konsumsi</t>
  </si>
  <si>
    <t>POINT</t>
  </si>
  <si>
    <t>Kg/ Kapita/ Thn</t>
  </si>
  <si>
    <t>Sasaran 4:
Menurunnya pengangguran terbuka</t>
  </si>
  <si>
    <t>Tujuan 2:
Menurunnya kesenjangan ekonomi masyarakat</t>
  </si>
  <si>
    <t>Gini Ratio</t>
  </si>
  <si>
    <t>Sasaran:
Terjaganya stabilitas harga kebutuhan pokok</t>
  </si>
  <si>
    <t>Inflasi</t>
  </si>
  <si>
    <t>3,0 - 4,0</t>
  </si>
  <si>
    <t xml:space="preserve">Tujuan 3:
Terwujudnya kemandirian keuangan daerah </t>
  </si>
  <si>
    <t>Indeks Kapasitas Fiskal Daerah</t>
  </si>
  <si>
    <t>Sasaran:
Meningkatnya Pendapatan Asli Daerah</t>
  </si>
  <si>
    <t>Persentase Kontribusi PAD terhadap APBD</t>
  </si>
  <si>
    <t>Misi 6 NTB AMAN DAN BERKAH melalui perwujudan masyarakat madani yang beriman, berkarakter dan penegakan hukum yang berkeadilan</t>
  </si>
  <si>
    <t>Tujuan:
Terwujudnya Kehidupan Masyarakat NTB yang Madani</t>
  </si>
  <si>
    <t>Indeks Kriminalitas</t>
  </si>
  <si>
    <t>Sasaran 1 :
Meningkatnya Nilai Sosial Budaya &amp; Toleransi Masyarakat</t>
  </si>
  <si>
    <t>Persentase penurunan konflik sosial</t>
  </si>
  <si>
    <t>Biro Kesejahteraan Rakyat</t>
  </si>
  <si>
    <t>Sasaran 2:
Meningkatnya Kualitas &amp; Penegakan Produk Hukum Daerah</t>
  </si>
  <si>
    <t>Persentase Penurunan Pelanggaran Produk Hukum Daerah</t>
  </si>
  <si>
    <t>Kasus</t>
  </si>
  <si>
    <t>Dokumen</t>
  </si>
  <si>
    <t>Biro Hukum</t>
  </si>
  <si>
    <t>Partisipasi masyarakat dalam politik</t>
  </si>
  <si>
    <t>Sasaran 3:
Meningkatnya kesadaran politik masyarakat</t>
  </si>
  <si>
    <t xml:space="preserve">Persentase Keterlibatan Masyarakat dalam politik </t>
  </si>
  <si>
    <t>Indeks Pemberdayaan Gender (IDG)`</t>
  </si>
  <si>
    <t>Sasaran:
Meningkatnya Partisipasi Perempuan dalam Pembangunan</t>
  </si>
  <si>
    <t>Persentase Partisipasi Perempuan dalam Pembangunan</t>
  </si>
  <si>
    <t>Persentase Masyarakat dan Dunia Usaha yang meningkat kapasitasnya dalam Penanggulangan Bencana</t>
  </si>
  <si>
    <t xml:space="preserve">Jumlah dan Jenis Informasi Potensi Bencana Alam yang disebarluaskan dan dipantau </t>
  </si>
  <si>
    <t>Jumlah anggota masyarakat yang memahami Risiko Bencana</t>
  </si>
  <si>
    <t>Jumlah anggota Masyarakat yang meningkat kapasitasnya dalam menghadapi bencana</t>
  </si>
  <si>
    <t>Jumlah Lokasi/ daerah rawan kekeringan</t>
  </si>
  <si>
    <t>Jumlah dan  Jenis  Barang, Peralatan dan Personil untuk  Penanggulangan Bencana</t>
  </si>
  <si>
    <t xml:space="preserve">Jumlah peserta Pelatihan Kaji Cepat Darurat Bencana </t>
  </si>
  <si>
    <t xml:space="preserve">Jumlah peserta Pelatihan Terapi dan Konseling Psikis/Trauma </t>
  </si>
  <si>
    <t>Cakupan  situs geologi yang dilindungi</t>
  </si>
  <si>
    <t>Jumlah peserta sosialisasi  mitigasi rawan  bencana alam geologi</t>
  </si>
  <si>
    <t>Persentase peningkatan kualitas Sistem Informasi/Data Base Jalan dan Jembatan</t>
  </si>
  <si>
    <t>Cakupan peningkatan sarana dan prasaran umum pada kawasan strategis</t>
  </si>
  <si>
    <t>Cakupan pemeliharaan Jaringan jalan Provinsi Dalam Kondisi Mantap</t>
  </si>
  <si>
    <t xml:space="preserve">Panjang jalan provinsi yang terpelihara </t>
  </si>
  <si>
    <t>Jumlah jembatan yang  direhabilitasi/dipelihara</t>
  </si>
  <si>
    <t>Jumlah unit embung  dan bangunan penampung air yang terbangun</t>
  </si>
  <si>
    <t>Jumlah bendungan dan embung yang dipelihara/direhabilitasi</t>
  </si>
  <si>
    <t>Jumlah segmen Data dan Informasi SDA yang tersedia</t>
  </si>
  <si>
    <t>Persentase Penurunan jumlah titik banjir</t>
  </si>
  <si>
    <t>Panjang bantaran dan tanggul sungai yang direhabilatasi/dipelihara</t>
  </si>
  <si>
    <t>Jumlah dan panjang jaringan irigasi yang dipelihara/direhabilitasi</t>
  </si>
  <si>
    <t xml:space="preserve">Tersedianya dokumen perencanaan pembangunan jaringan irigasi </t>
  </si>
  <si>
    <t>Terlaksananya pengelolaan  jaringan irigasi</t>
  </si>
  <si>
    <t xml:space="preserve">Jumlah jaringan irigasi yang terkelola </t>
  </si>
  <si>
    <t>Jumlah Dokumen Perencanaan Fasilitas Terminal</t>
  </si>
  <si>
    <t>Hasil Uji Petik Retribusi Terminal</t>
  </si>
  <si>
    <t>Jumlah Kendaraan angkutan umum yang memiliki legalitas</t>
  </si>
  <si>
    <t xml:space="preserve">Jumlah peserta Forum Lalu Lintas Angkutan Jalan </t>
  </si>
  <si>
    <t xml:space="preserve">Jumlah rute angkutan perkotaan </t>
  </si>
  <si>
    <t>Terlaksananya Peningkatan/Pengembangan Angkutan udara di NTB</t>
  </si>
  <si>
    <t>Meningkatnya sarana dan Prasarana Fasilitas Perhubungan</t>
  </si>
  <si>
    <t>Jumlah Fasilitas Pelabuhan yang terbangun</t>
  </si>
  <si>
    <t xml:space="preserve">Jumlah Rute pelayaran yang terpantau </t>
  </si>
  <si>
    <t xml:space="preserve">Ketepatan waktu penetapan APBD Provinsi NTB </t>
  </si>
  <si>
    <t>katagori</t>
  </si>
  <si>
    <t>Informasi</t>
  </si>
  <si>
    <t>Indeks</t>
  </si>
  <si>
    <t>Km</t>
  </si>
  <si>
    <t>Laporan</t>
  </si>
  <si>
    <t>Data</t>
  </si>
  <si>
    <t>Meter</t>
  </si>
  <si>
    <t>Sampel</t>
  </si>
  <si>
    <t>Rute</t>
  </si>
  <si>
    <t>Katagori</t>
  </si>
  <si>
    <t xml:space="preserve">Jumlah peserta yang mengikuti sosialisasi regulasi pengelolaan keuangan </t>
  </si>
  <si>
    <t>Badan/       Lembaga</t>
  </si>
  <si>
    <t>Jumlah aplikasi sistem informasi manajemen pengelolaan keuangan daerah yang terimplementasikan</t>
  </si>
  <si>
    <t>aplikasi</t>
  </si>
  <si>
    <t>Persil</t>
  </si>
  <si>
    <t>SKPD</t>
  </si>
  <si>
    <t xml:space="preserve">Jumlah peserta kursus/ bintek/ pelatihan pengelolaan keuangan daerah </t>
  </si>
  <si>
    <t>Regulasi</t>
  </si>
  <si>
    <t>paket</t>
  </si>
  <si>
    <t>Rupiah</t>
  </si>
  <si>
    <t>Jumlah dokumen laporan hasil Review KUA PPAS</t>
  </si>
  <si>
    <t>Jumlah dokumen laporan hasil review RKPD</t>
  </si>
  <si>
    <t>Jumlah dokumen laporan Evaluasi LPPD Kab/Kota</t>
  </si>
  <si>
    <t>Jumlah dokumen laporan hasil review pengelolaan anggaran dan PBJ</t>
  </si>
  <si>
    <t>Jumlah aduan masyarakat yang tertangani dan Jumlah pemeriksaan dengan tujuan tertentu</t>
  </si>
  <si>
    <t xml:space="preserve">Terselenggaranya pencegahan  Pungli </t>
  </si>
  <si>
    <t>Jumlah dokumen laporan reformasi birokrasi</t>
  </si>
  <si>
    <t>Jumlah Dokumen Penilian, Pembinaan dan Pendampingan SAKIP Perangkat Daerah</t>
  </si>
  <si>
    <t>Review Renja OP Provinsi</t>
  </si>
  <si>
    <t>OPD</t>
  </si>
  <si>
    <t>Jumlah Renja Perangkat Daerah yang direview</t>
  </si>
  <si>
    <t xml:space="preserve">Terlaksananya asistensi LKjIP Perangkat daerah </t>
  </si>
  <si>
    <t>Jumlah dokumen hasil Asistensi LKjIP Perangkat Daerah</t>
  </si>
  <si>
    <t>Terlaksananya review LKjIP Pemda</t>
  </si>
  <si>
    <t>Terlaksananya evaluasi SAKIP Perangkat Daerah</t>
  </si>
  <si>
    <t>Terlaksananya penilaian, pembinaan dan pendampingan SAKIP Perangkat Daerah</t>
  </si>
  <si>
    <t>Terlaksananya review RKPD</t>
  </si>
  <si>
    <t>Jumlah dokumen  hasil review RKPD</t>
  </si>
  <si>
    <t>Terlaksananya penilaian Kinerja Perangkat Daerah</t>
  </si>
  <si>
    <t>Jumlah Dokumen hasil  Penilaian Kinerja SKPD</t>
  </si>
  <si>
    <t>Jumlah dokumen Laporan Penyelenggaraan Pemerintahan Daerah (LPPD) Prov. NTB yang disampaikan kepada masyarakat</t>
  </si>
  <si>
    <t xml:space="preserve">Terlaksananya seleksi penerimaan calon PNS </t>
  </si>
  <si>
    <t xml:space="preserve">Terlaksananya  akurasi penempatan PNS/PTT sesuai dengan kompetensi </t>
  </si>
  <si>
    <t xml:space="preserve">Terlaksananya  penataan sistem administrasi kenaikan pangkat otomatis PNS </t>
  </si>
  <si>
    <t xml:space="preserve">Terlaksananya  pembangunan/pengembangan sistem informasi kepegawaian daerah </t>
  </si>
  <si>
    <t xml:space="preserve">Terlaksananya  pemberian penghargaan bagi PNS yang berprestasi </t>
  </si>
  <si>
    <t>SK</t>
  </si>
  <si>
    <t>Data/            Informasi</t>
  </si>
  <si>
    <t xml:space="preserve">Terlaksananya  penanganan kasus-kasus pelanggaran disiplin PNS </t>
  </si>
  <si>
    <t xml:space="preserve">Terlaksananya pembinaan dan pengembangan karir jabatan struktural </t>
  </si>
  <si>
    <t xml:space="preserve">Terlaksananya  pembinaan dan pengembangan karir jabatan fungsional </t>
  </si>
  <si>
    <t xml:space="preserve">Terlaksananya  penilaian DUPAK dan penetapan angka kredit </t>
  </si>
  <si>
    <t xml:space="preserve">Terlaksananya  pemberian tugas belajar dan ijin belajar </t>
  </si>
  <si>
    <t xml:space="preserve">Terlaksananya seleksi Sekolah ikatan dInas </t>
  </si>
  <si>
    <t xml:space="preserve">Terlaksananya penilaian Kinerja ASN </t>
  </si>
  <si>
    <t>jumlah OPD yang melaporkan penilaian kinerja ASN</t>
  </si>
  <si>
    <t xml:space="preserve">Tersusunnya  Data Kebutuhan Pegawai dan Formasi CPNS/P3K </t>
  </si>
  <si>
    <t xml:space="preserve">Terlaksananya Ujian Kenaikan Pangkat PNS </t>
  </si>
  <si>
    <t>Terlaksananya  Pemberhentian PNS/PTT  tepat waktu</t>
  </si>
  <si>
    <t>Terlaksananya  Pengambilan Sumpah Janji PNS dan Jabatan tepat waktu</t>
  </si>
  <si>
    <t>Terlaksananya  Penetapan dan Pengangkatan CPNS, PNS tepat waktu</t>
  </si>
  <si>
    <t xml:space="preserve"> Terlaksananya pemetaan Kompetensi ASN</t>
  </si>
  <si>
    <t xml:space="preserve">Terlaksananya Kerjasama dan Promosi Pemetaan Kompetensi ASN </t>
  </si>
  <si>
    <t>jumlah dokumen kerjasama promosi pemetaan kompetensi ASN</t>
  </si>
  <si>
    <t xml:space="preserve">Terlaksananya Pembangunan/Pengembangan Sistem Dokumentasi Elektronik Kepegawaian </t>
  </si>
  <si>
    <t>Jumlah Dokumen hasil monitoring dan evaluasi kependudukan dan pencatatan sipil</t>
  </si>
  <si>
    <t>Jumlah peserta kebijakan kependudukan</t>
  </si>
  <si>
    <t>Jaringan</t>
  </si>
  <si>
    <t>Jumlah dokumen laporan informasi kependudukan</t>
  </si>
  <si>
    <t xml:space="preserve">Jumlah Aparat Dukcapil yang ditingkatkan kapasitasnya </t>
  </si>
  <si>
    <t xml:space="preserve">Cakupan ketersediaan data statistik sektoral yang terintegrasi </t>
  </si>
  <si>
    <t>Jumlah masyarakat yang menerima layanan data dan informasi</t>
  </si>
  <si>
    <t>Jumlah segmen Data Statistik  Bidang Ekonomi yang tersedia</t>
  </si>
  <si>
    <t>Jumlah segmen Data Statistik Bidang Sosial yang tersedia</t>
  </si>
  <si>
    <t>Jumlah segmen Data Statistik  Bidang Sumber Daya Alam dan Infrastruktur yang tersedia</t>
  </si>
  <si>
    <t>data</t>
  </si>
  <si>
    <t>Lembaga/     Pers</t>
  </si>
  <si>
    <t>Aplikasi</t>
  </si>
  <si>
    <t>Meningkatnya Publikasi Kegiatan/Kebijakan Pemerintah</t>
  </si>
  <si>
    <t>Persentase peningkatan publikasi kegiatan/kebijakan pemerintah</t>
  </si>
  <si>
    <t>Meningkatnya keterbukaan informasi publik</t>
  </si>
  <si>
    <t>PPID</t>
  </si>
  <si>
    <t>Sengketa</t>
  </si>
  <si>
    <t>Terlaksananya advokasi peningkatan pemahaman peraturan perundang undangan norma K3</t>
  </si>
  <si>
    <t>Jumlah kab/kota yang diadvokasi Kota Layak Anak</t>
  </si>
  <si>
    <t>Terlaksananya Advokasi Percepatan Kota Layak Aanak Bagi Kabupaten/ Kota</t>
  </si>
  <si>
    <t xml:space="preserve">Jumlah calon kepala  kepala sekolah SMA, SMK dan PKPLK yang mendapatkan bimbingan teknis </t>
  </si>
  <si>
    <t>Jumlah Pengelola SIAK yang mendapatkan bimbingan teknis</t>
  </si>
  <si>
    <t>Jumlah tenaga pendidik yang  mendapatkan bimbingan teknis PUP</t>
  </si>
  <si>
    <t>Jumlah peserta bulan bakti gotong royong</t>
  </si>
  <si>
    <t>jumlah ASN yang mendapatkan  cuti</t>
  </si>
  <si>
    <t xml:space="preserve">Jumlah laporan sinkronisasi data, penerimaan retribusi dan PLL </t>
  </si>
  <si>
    <t xml:space="preserve">Jumlah peserta Diklat Manajemen Masjid </t>
  </si>
  <si>
    <t>Jumlah dan jenis eksperimentasi seni tradisi</t>
  </si>
  <si>
    <t>Jumlah dan jenis produk olahan hasil peternakan yang dipromosikan</t>
  </si>
  <si>
    <t>Terlaksananya Ekstensifikasi penerimaan pajak air permukaan</t>
  </si>
  <si>
    <t>Jumlah penerima hibah dan bansos yang dimonitoring</t>
  </si>
  <si>
    <t>Terlaksananya evaluasi dan pengembangan standar pelayanan kesehatan</t>
  </si>
  <si>
    <t>Jumlah Dokumen hasil  Evaluasi Efektivitas Pelaksanaan Promosi dan Informasi Pariwisata Nusantara</t>
  </si>
  <si>
    <t>Terfasilitasinya forum mitra pengendalian keamanan</t>
  </si>
  <si>
    <t>Jumlah angggpta forum mitra pengendalian keamanan yang terfasilitasi</t>
  </si>
  <si>
    <t>Jumlah Lokasi yang teridentifikasi pasca bencana</t>
  </si>
  <si>
    <t>Jumlah lowongan kerja yang terinformasikan ke publik</t>
  </si>
  <si>
    <t>Terlaksananya Intensifikasi obyek retribusi dan pendapatan lainnya</t>
  </si>
  <si>
    <t xml:space="preserve">Jumlah Laporan Evaluasi Obyek Retribusi dan PLL </t>
  </si>
  <si>
    <t>Terlaksananya Intensifikasi penerimaan pajak bahan bakar kendaraan bermotor</t>
  </si>
  <si>
    <t>Terlaksananya Intensifikasi penerimaan pajak daerah</t>
  </si>
  <si>
    <t>Jumlah realisasi penerimaan pajak daerah</t>
  </si>
  <si>
    <t>Terlaksananya Intensifikasi penerimaan pajak rokok</t>
  </si>
  <si>
    <t>Jumlah realisasi penerimaan pajak rokok</t>
  </si>
  <si>
    <t xml:space="preserve">Jumlah usaha bidang peternakan yang dibina </t>
  </si>
  <si>
    <t>Jumlah KK penerima jaminan sosial keluarga</t>
  </si>
  <si>
    <t xml:space="preserve">Jumlah KK penerima droping air bersih di wilayah kekeringan  </t>
  </si>
  <si>
    <t>Jumlah KK penerima jaminan sosial korban bencana sosial</t>
  </si>
  <si>
    <t>Jumlah pengembalian TPTGR</t>
  </si>
  <si>
    <t>Jumlah Dokumen konservasi air tanah</t>
  </si>
  <si>
    <t>Terlaksananya konsultasi dan monitoring penerimaan dana perimbangan</t>
  </si>
  <si>
    <t>Jumlah Realisasi penerimaan dana perimbangan</t>
  </si>
  <si>
    <t>Jumlah izin tenaga kerja asing  yang diterbitkan</t>
  </si>
  <si>
    <t>Jumlah peserta Rakerda LPTQ dan Diklat Perhakiman</t>
  </si>
  <si>
    <t>Terlaksananya pembinaan manajemen usaha bagi perempuan</t>
  </si>
  <si>
    <t>Jumlah perempuan yang mendapatkan pembinaan managemen usaha</t>
  </si>
  <si>
    <t xml:space="preserve">Terlaksananya misi dagang </t>
  </si>
  <si>
    <t>Jumlah Pengusaha/UKM yang Di Fasilitasi dalam misi dagang</t>
  </si>
  <si>
    <t xml:space="preserve">Jumlah Dokumen Laporan Monev pengelolaan dana desa dan BOS pendidikan menengah </t>
  </si>
  <si>
    <t>Jumlah dokumen hasil monitoring dan evaluasi Lumbung Bersaing</t>
  </si>
  <si>
    <t xml:space="preserve">Terlaksananya Monitoring dan Evaluasi Pengawasan Ketenagakerjaan </t>
  </si>
  <si>
    <t>Jumlah dokumen hasil monitoring dan evaluasi pengawasan ketenagakerjaan</t>
  </si>
  <si>
    <t xml:space="preserve">Jumlah dokumen hasil  monitoring dan evaluasi </t>
  </si>
  <si>
    <t>Jumlah dokumen hasil monitoring dan evaluasi pelaksanaan kurikulum</t>
  </si>
  <si>
    <t>Jumlah dokumen Laporan pelaksanaan monitoring penyelenggaraan penyuluhan</t>
  </si>
  <si>
    <t>Jumlah Dokumen Neraca Bahan Makanan</t>
  </si>
  <si>
    <t>Terlaksananya olimpiade sains guru</t>
  </si>
  <si>
    <t>Jumlah Guru yang mengikuti Olimpiade Sains Nasional</t>
  </si>
  <si>
    <t xml:space="preserve">Terlaksananya Padat Karya Produktif </t>
  </si>
  <si>
    <t xml:space="preserve">Jumlah Kelompok Masyarakat Yang Diberdayakan </t>
  </si>
  <si>
    <t xml:space="preserve">Terlaksananya pameran keliling musium </t>
  </si>
  <si>
    <t xml:space="preserve">Terlaksananya pameran temporer musium </t>
  </si>
  <si>
    <t>Terlaksananya Pameran Tetap</t>
  </si>
  <si>
    <t>Jumlah even promosi dan informasi potensi daerah yang diikuti</t>
  </si>
  <si>
    <t xml:space="preserve">Jumlah peserta  STQ/MTQ Provinsi/Nasional </t>
  </si>
  <si>
    <t>Jumlah peserta pelatihan GHP/GMP</t>
  </si>
  <si>
    <t xml:space="preserve">Terlaksananya pelatihan keterampilan bagi fakir miskin pedesaan melalui KUBe </t>
  </si>
  <si>
    <t>Jumlah fakir miskin yang diberikan pelatihan keterampilan melalui KUBe</t>
  </si>
  <si>
    <t xml:space="preserve"> Jumlah anak terlantar yang diberikan pelatihan keterampilan dan praktek belajar kerja </t>
  </si>
  <si>
    <t>Jumlah peserta Pelatihan Pengolahan Pangan Lokal</t>
  </si>
  <si>
    <t xml:space="preserve">Jumlah  Korban Eksploitasi, Perdagangan Perempuan dan Anak yang terlayani  dan mendapatkan Perlindungan sosial &amp; hukum </t>
  </si>
  <si>
    <t>Jumlah klayan ODGJ terlantar yang terpenuhi kebutuhan dasarnya</t>
  </si>
  <si>
    <t xml:space="preserve">Jumlah  korban penyalahgunaan Napza yang  terlayani dan direhabilitasi </t>
  </si>
  <si>
    <t xml:space="preserve">Jumlah penyandang disabilitas yang memperoleh pelayanan dan rehabilitasi sosial  </t>
  </si>
  <si>
    <t>Jumlah  Penduduk Miskin Yang Dilayani operasi katarak</t>
  </si>
  <si>
    <t xml:space="preserve">Jumlah izin tenaga kerja asing yang diterbitkan </t>
  </si>
  <si>
    <t>Jumlah dan jenis adat budaya yang dilestarikan dan diaktualisasikan</t>
  </si>
  <si>
    <t xml:space="preserve">Jumlah dan jenis bahan pustaka yang dilestarikan </t>
  </si>
  <si>
    <t>Jumlah calon pahlawan yang diusulkan</t>
  </si>
  <si>
    <t xml:space="preserve">Terlaksananya pemberdayaan Lembaga Ketenagakerjaan </t>
  </si>
  <si>
    <t>Jumlah Komoditas pangan yang dipantau</t>
  </si>
  <si>
    <t>Jumlah Barang Strategis dan BBM yang di Pantau</t>
  </si>
  <si>
    <t>Data komoditi Perdagangan Antar Pulau</t>
  </si>
  <si>
    <t>Jumlah gedung SMA yang terbangun</t>
  </si>
  <si>
    <t>Jumlah Gedung Sekolah Luar Biasa (SLB) yang terbangun</t>
  </si>
  <si>
    <t>Jumlah gedung sekolah yang terbangun</t>
  </si>
  <si>
    <t>Panjang jalan provinsi yg terbangun</t>
  </si>
  <si>
    <t>Jumlah dan panjang  Jaringan Irigasi yang terbangun</t>
  </si>
  <si>
    <t>Jumlah Jembatan yang terbangun</t>
  </si>
  <si>
    <t>Jumlah motivator ketahanan keluarga yang terbina</t>
  </si>
  <si>
    <t>Luas Gedung rumah sakit mata yang terbangun</t>
  </si>
  <si>
    <t>Luas Gedung rumah sakit yang terbangun</t>
  </si>
  <si>
    <t>Terlaksananya pembangunan gedung rumah sakit yang sesuai standar pelayanan minimal</t>
  </si>
  <si>
    <t>Terlaksananya pembangunan  Taman, Lapangan Upacara, Pagar/Tembok dan Fasilitas Parkir yang dibangun</t>
  </si>
  <si>
    <t>Luas dan jenis infrastruktur yang terbangun</t>
  </si>
  <si>
    <t>Jumlah penyuluh yg dibekali tentang  PUP</t>
  </si>
  <si>
    <t>Jumlah klayan eks psikotik dalam panti yang terpenuhi kebutuhan dasarnya</t>
  </si>
  <si>
    <t xml:space="preserve">Terlaksananya pemberdayaan Kepala Keluarga fakir miskin </t>
  </si>
  <si>
    <t>Jumlah Kepala Keluarga fakir miskin yang diberdayakan</t>
  </si>
  <si>
    <t>Jumlah Kelompok Karang Taruna yang diberdayakan</t>
  </si>
  <si>
    <t>Jumlah kelompok kelembagaan sosial masyarakat yang diberdayakan</t>
  </si>
  <si>
    <t>Jmulah  PPNS Penataan Ruang yang diberdayakan</t>
  </si>
  <si>
    <t>Terlaksananya Pemberdayaan Tenaga Kerja Mandiri</t>
  </si>
  <si>
    <t>Jumlah calon Tenaga kerja yang meningkat produktivitasnya</t>
  </si>
  <si>
    <t>Terlaksananya pembinaan  dan pengawasan Perusahaan utk Pelaksanaan Norma K3</t>
  </si>
  <si>
    <t>jumlah surat keputusan pengangkatan, penyesuaian dan pembebasan/pemberhentian dalam jabatan fungsional</t>
  </si>
  <si>
    <t>Jumlah UKM produk peternakan yang terbina</t>
  </si>
  <si>
    <t xml:space="preserve">Terlaksananya pembinaan/bimbingan bagi klayan/lansia/jompo terlantar dalam panti sosial </t>
  </si>
  <si>
    <t>Jumlah klayan/lansia/jompo terlantar dalam panti sosial yang terbina</t>
  </si>
  <si>
    <t>Terlaksananya Pembinaan Hubungan Industrial dan Jaminan Sosial Tenaga Kerja di Perusahaan</t>
  </si>
  <si>
    <t xml:space="preserve">Jumlah sekolah yang  akuntabel </t>
  </si>
  <si>
    <t>Jumlah anak yang mendapatkan pembinaan kesejahteraan sosial</t>
  </si>
  <si>
    <t>Jumlah Pelajar Pelopor Keselamatan Transportasi Darat yang terpilih</t>
  </si>
  <si>
    <t xml:space="preserve">Jumlah industri turunan hasil smelter </t>
  </si>
  <si>
    <t>Jumlah Lanjut Usia yang terbina</t>
  </si>
  <si>
    <t>Terlaksananya pembinaan lingkungan sosial dan pengujian kesehatan kerja</t>
  </si>
  <si>
    <t>Jumlah pejabat pengadaan barang dan jasa pemerintah yang dibina</t>
  </si>
  <si>
    <t>Dokumen pembinaan penyusunan RTR kab./Kota</t>
  </si>
  <si>
    <t>Jumlah  sekolah sehat tingkat pendidikan menengah kejuruan yang dibina</t>
  </si>
  <si>
    <t>Jumlah Populasi ternak yang divaksin</t>
  </si>
  <si>
    <t>Jumlah unit sarana dan  prasarana olah raga pemuda yang terpelihara</t>
  </si>
  <si>
    <t>Jumlah CTKI di tempat penampungan yang diperiksa</t>
  </si>
  <si>
    <t>Jumlah dan luas ruang kelas sekolah yang terbangun</t>
  </si>
  <si>
    <t>Jumlah dan luas ruang guru, ruang kepala sekolah yang terbangun</t>
  </si>
  <si>
    <t>Jumlah dan luas ruang kelas baru SMK yang terbangun</t>
  </si>
  <si>
    <t>Jumlah kasus ketenagakerjaan yang tertangani</t>
  </si>
  <si>
    <t>Jumlah pekerja migran indonesia bermasalah yang tertangani</t>
  </si>
  <si>
    <t>Jumlah Pedagang Kaki Lima dan Asongan yang menerina Bantuan sarana dan Perasarana</t>
  </si>
  <si>
    <t>Jumlah peserta sosialisasi Pencegahan Dan Penanganan Kekerasan Terhadap Perempuan</t>
  </si>
  <si>
    <t xml:space="preserve">Terlaksananya pendataan obyek keselamatan dan kesehatan kerja di perusahaan </t>
  </si>
  <si>
    <t xml:space="preserve">Jumlah  klayan (anak yatim /yatim paitu/anak terlantar) yang terbina </t>
  </si>
  <si>
    <t>Jumlah Desa yang melaksanakan pertanian organik</t>
  </si>
  <si>
    <t>Jumlah Perangkat Daerah yang didampingi dalam Penerapan SPIP</t>
  </si>
  <si>
    <t>Jumlah dan jenis alat praktek dan peraga siswa</t>
  </si>
  <si>
    <t>Jumlah dan jenis alat-alat kesehatan rumah sakit yang diadakan sesuai standar</t>
  </si>
  <si>
    <t>Jumlah dan jenis bahan logistik dan obat yang diadakan</t>
  </si>
  <si>
    <t>Jumlah  dan jenis Fasilitas Keselamatan jalan yang terpasang</t>
  </si>
  <si>
    <t>Jumlah dan jenis meubeler yang tersedia</t>
  </si>
  <si>
    <t>Jumlah dan jenis obat untuk pelayanan kesehatan mata yang tersedia</t>
  </si>
  <si>
    <t>Pengadaan perlengkapan rumah tangga rumah sakit (dapur, ruang pasien, laundry, ruang tunggu dan lain lain)</t>
  </si>
  <si>
    <t>Jumlah dan jenis perlengkapan rumah tangga rumah sakit yang tersedia</t>
  </si>
  <si>
    <t>Jumlah dan jenis perlengkapan sekolah yang tersedia</t>
  </si>
  <si>
    <t xml:space="preserve">Tersedianya sarana dan prasarana pendukung usaha bagi keluarga miskin pedesaan </t>
  </si>
  <si>
    <t>Jumlah dan jenis buku dan alat tulis siswa yang tersedia</t>
  </si>
  <si>
    <t>Jumlah penanganan kasus sengketa aset</t>
  </si>
  <si>
    <t xml:space="preserve"> Jumlah kejadian penyebaran PHMS se NTB</t>
  </si>
  <si>
    <t>Terlaksananya Pengawasan dan Pemeriksaan Norma Kerja di Perusahaan</t>
  </si>
  <si>
    <t>Terlaksananya Pengawasan dan pengujian sarana keselamatan dan kesehatan kerja (K3) di perusahaan pulau sumbawa</t>
  </si>
  <si>
    <t>Jumlah komoditi pangan yang diawasi</t>
  </si>
  <si>
    <t xml:space="preserve">Jumlah komoditas Pangan Buah dan Sayur Segar  yang memenuhi standar mutu dan keamanan pangan </t>
  </si>
  <si>
    <t>Terlaksananya pengawasan pelaksanaan norma kerja di perusahaan pulau sumbawa</t>
  </si>
  <si>
    <t>Jumlah dokumen hasil pengawasan pemanfaatan ruang</t>
  </si>
  <si>
    <t>Jumlah dan jenis aset vital Pemda yang diawasi dan diamankan</t>
  </si>
  <si>
    <t>Jumlah Unit Pembenihan Ikan yang memenuhi standard sertifikasi CPIB</t>
  </si>
  <si>
    <t>Jumlah peserta  Diklat Pengolahan Pakan Limbah Pertanian</t>
  </si>
  <si>
    <t>Jumlah dan jenis Kebudayaan yang dikembangkan untuk  Pariwisata</t>
  </si>
  <si>
    <t>Terlaksananya Pengembangan Kelembagaan Peningkatan Efektivitas Lembaga Kerjasama (LKS) Tripartit</t>
  </si>
  <si>
    <t>Terlaksananya pengembangan pakan ternak lokal</t>
  </si>
  <si>
    <t>Terlaksananya Pengembangan Percepatan Penganekaragaman Konsumsi Pangan (P2KP)</t>
  </si>
  <si>
    <t>Jumlah orang yang mengembangkan Penganekaragaman Konsumsi Pangan (P2KP)</t>
  </si>
  <si>
    <t>Jumlah sumur bor yang dibangun</t>
  </si>
  <si>
    <t>jumlah dokumen Pengembangan Sistem Informasi Gender dan Anak</t>
  </si>
  <si>
    <t>Terlaksananya Pengembangan Sistem Informasi Perumahan dan Kawasan Permukiman</t>
  </si>
  <si>
    <t>Jumlah Guru yang difasilitasi memenuhi kualifikasi S1/DIV</t>
  </si>
  <si>
    <t>Jumlah Tenaga Kependidikan</t>
  </si>
  <si>
    <t xml:space="preserve">Tersusunnya sitem pengupahan daerah </t>
  </si>
  <si>
    <t>Dokumen Data guru dan tenaga kependidikan</t>
  </si>
  <si>
    <t>Jumlah Ketersediaan Stok produk hasil perikanan</t>
  </si>
  <si>
    <t xml:space="preserve">Jumlah dokumen hasil Monitoring dan Evaluasi Pembangunan Bidang Ekonomi </t>
  </si>
  <si>
    <t xml:space="preserve">Jumlah dokumen hasil monitoring dan evaluasi pembangunan bidang Kesejahteraan Rakyat </t>
  </si>
  <si>
    <t>Jumlah dokumen hasil monitoring dan evaluasi pembangunan fisik sarana dan prasarana perhubungan dan tata ruang</t>
  </si>
  <si>
    <t xml:space="preserve">Jumlah dokumen hasil monitoring dan evaluasi pembangunan bidang Sosial Budaya </t>
  </si>
  <si>
    <t xml:space="preserve">Jumlah dokumen hasil monitoring dan evaluasi pembangunan sumber daya air dan lingkungan hidup </t>
  </si>
  <si>
    <t>Panjang talud/bronjong sungai yang dibangun</t>
  </si>
  <si>
    <t>Jumlah dokumen hasil pengendalian dan evaluasi bidang ketenagalistrikan</t>
  </si>
  <si>
    <t>Luas areal pengendaian OPT dan DPI</t>
  </si>
  <si>
    <t>jumlah dokumen hasil monitoring dan evaluasi pembangunan fisik sarana dan prasarana perumahan dan kawasan permukiman</t>
  </si>
  <si>
    <t>Jumlah Eksposisi Hasil Kelautan dan Perikanan</t>
  </si>
  <si>
    <t>Jumlah peserta  Penguatan kapasitas Lembaga Adat</t>
  </si>
  <si>
    <t>Jumlah peserta penguatan kapasitas lembaga pemberdayaan masyarakat (LPM)</t>
  </si>
  <si>
    <t>Jumlah paralegal yang terbina</t>
  </si>
  <si>
    <t>Jumlah OPD yang terlayani</t>
  </si>
  <si>
    <t>Jumlah dan jenis standarisasi yg terpenuhi</t>
  </si>
  <si>
    <t>Jumlah segmen data statistik pertanian yang tersedia</t>
  </si>
  <si>
    <t>Terselenggaranya pengurangan Daerah Rawan Kekeringan</t>
  </si>
  <si>
    <t>Jumlah jejaring kerjasama pelaku usaha kesejahteraan sosial yang terbentuk</t>
  </si>
  <si>
    <t>Jumlah Kader KPM yang terbina</t>
  </si>
  <si>
    <t>Terlaksananya Pelatihan Penyuluh</t>
  </si>
  <si>
    <t xml:space="preserve">Jumlah penyuluh yang dilatih </t>
  </si>
  <si>
    <t>Jumlah petugas dan pendamping sosial pemberdayaan fakir miskin, KAT dan PMKS Lainnya yang ditingkatkan kapasitasnya</t>
  </si>
  <si>
    <t xml:space="preserve">Jumlah klayan peserta Bimbingan Praktek Keterampilan/Fisik/Mental/Sosial </t>
  </si>
  <si>
    <t>Jumlah Guru yang mengikuti peningkatan kompetensi jenjang regional/ nasional</t>
  </si>
  <si>
    <t>Jumlah Tenaga Pendidik SLB yang kompeten</t>
  </si>
  <si>
    <t>Jumlah SDM kesejahteraan sosial masyarakat yang ditingkatkan kualitasnya</t>
  </si>
  <si>
    <t>Jumlah peserta Sosialisasi ACI</t>
  </si>
  <si>
    <t>Jumlah dan Jenis obat, perbekalan kesehatan yang didistribusikan ke kabupaten/kota sesuai kebutuhan</t>
  </si>
  <si>
    <t>Jumlah RPH yang ASUH</t>
  </si>
  <si>
    <t>Jumlah peserta sosialisasi pemanfaatan ruang</t>
  </si>
  <si>
    <t>Jumlah dan Jenis saran olah raga yang ditingkatkan</t>
  </si>
  <si>
    <t>Jumlah dan Jenis saran pemuda yang ditingkatkan</t>
  </si>
  <si>
    <t>Terlaksananya peningkatann sarana sanitasi melalui pemberdayaan masyarakat</t>
  </si>
  <si>
    <t>Jumlah peserta diklat pengelolaan teknologi komunikasi pendidikan</t>
  </si>
  <si>
    <t>Jumlah SDM perpustakaan yang ditingkatkan kapasitasnya</t>
  </si>
  <si>
    <t>Jumlah Rute/Konektivitas yang operasional</t>
  </si>
  <si>
    <t>Jumlah Dokumen Database Kepelabuhanan</t>
  </si>
  <si>
    <t>Jumlah dan jenis koleksi perpustakaan yang disediakan</t>
  </si>
  <si>
    <t>Jumlah unit rumah yang terbangun</t>
  </si>
  <si>
    <t>Jumlah peserta event festival budaya daerah</t>
  </si>
  <si>
    <t>Terselenggaranya Lomba, Sayembara dan Festival</t>
  </si>
  <si>
    <t>Jumlah kasus Sengketa Pajak dan Retribusi Derah yang terfasilitasi</t>
  </si>
  <si>
    <t xml:space="preserve">Terlaksananya penyidikan tindak pidana ketenagakerjaan </t>
  </si>
  <si>
    <t>Jumlah kasus tindak pidana ketenagakerjaan yang disidik</t>
  </si>
  <si>
    <t>Jumlah kelompok tani yang diberikan pendampingan dan penyuluhan</t>
  </si>
  <si>
    <t>Jumlah peserta penyuluhan koleksi musium</t>
  </si>
  <si>
    <t>Jumlah dan jenis bahan ajar SLB</t>
  </si>
  <si>
    <t>Jumlah Dokumen database ketahanan pangan</t>
  </si>
  <si>
    <t>Jumlah dokumen informasi kompetensi ASN</t>
  </si>
  <si>
    <t>Jumlah usulan formasi CPNS/CPPPK</t>
  </si>
  <si>
    <t>Jumlah dokumen LAKIP, PK, RKT,</t>
  </si>
  <si>
    <t>Jumlah dokumen peta komposisi ASN</t>
  </si>
  <si>
    <t>Jumlah dokumen programa penyuluhan yang tersusun</t>
  </si>
  <si>
    <t xml:space="preserve">Tersususnnya Penyusunan Programa Penyuluhan </t>
  </si>
  <si>
    <t>Jumlah regulasi pengelolaan keuangan daerah yang tersusun.</t>
  </si>
  <si>
    <t>Jumlah dokumen rencana detail tata ruang kawasan yang tersusun</t>
  </si>
  <si>
    <t>Jumlah Rancangan Peraturan Kepala Daerah yang tersusun</t>
  </si>
  <si>
    <t>Jumlah Dokumen Rencana Kontijensi Gempa dan Tsunami</t>
  </si>
  <si>
    <t>Jumlah  dokumen RP3KP Provinsi NTB</t>
  </si>
  <si>
    <t>Tersusunnya Rencana Pembangunan dan Pengembangan Perumahan dan Kawasan Permukiman (RP3KP) Provinsi NTB</t>
  </si>
  <si>
    <t>Tersusunnya RKBMD</t>
  </si>
  <si>
    <t>Jumlah laporan hasil survey jalan</t>
  </si>
  <si>
    <t xml:space="preserve">Jumlah KPH yang dilakukan penataan batas wilayahnya </t>
  </si>
  <si>
    <t>Jumlah dokumen perencanaan pembangunan embung dan bangunan penampung air lainnya yang tersusun</t>
  </si>
  <si>
    <t>Jumlah dokumen perencanaan pembangunan jaringan irigasi yang tersusun</t>
  </si>
  <si>
    <t>Jumlah dokumen perencanaan pembangunan perumahan yang tersusun</t>
  </si>
  <si>
    <t>Jumlah dokumen perencanaan pembangunan prasarana dan fasilitas perhubungan yang tersusun</t>
  </si>
  <si>
    <t>Jumlah dokumen perencanaan teknis sarana dan prasaran pemanfaatan air tanah yang tersedia</t>
  </si>
  <si>
    <t>Jumlah peserta pertemuan Evaluasi Ketahanan Pangan</t>
  </si>
  <si>
    <t>Jumlah dokumen prognosis ketersediaan pangan</t>
  </si>
  <si>
    <t>Meningkatnya Optimalisasi Pengelolaan dan Pemasaran Produksi Perikanan</t>
  </si>
  <si>
    <t>Persentase peningkatan kunjungan wisatawan pada Anjungan Daerah NTB di Jakarta</t>
  </si>
  <si>
    <t>Meningkatnya angka kunjungan wisatawan ke anjungan daerah NTB</t>
  </si>
  <si>
    <t>Persentase peningkatan Pengunjung Perpustakaan per Tahun</t>
  </si>
  <si>
    <t>Persentase Penurunan Penyimpangan tata ruang</t>
  </si>
  <si>
    <t>Unit Kerja Pelayanan publik yang berprestasi</t>
  </si>
  <si>
    <t>Meningkatnya Lembaga Adat yang terbentuk dan aktif</t>
  </si>
  <si>
    <t>Persentase penyelesaian tindak lanjut hasil pengawasan</t>
  </si>
  <si>
    <t xml:space="preserve">Terlaksananya publikasi dan sosialisasi minat dan  budaya baca </t>
  </si>
  <si>
    <t>Jumlah peserta sosialisasi minat dan budaya baca</t>
  </si>
  <si>
    <t>Terlaksananya koordinasi FKUB</t>
  </si>
  <si>
    <t>Jumlah peserta rapat koordinasi FKUB</t>
  </si>
  <si>
    <t>Jumlah bibit tanaman hutan yang diberikan kepada masyarakat</t>
  </si>
  <si>
    <t>Terlaksananya Rehabilitasi Sedang/Berat  ruang kelas sekolah</t>
  </si>
  <si>
    <t>Jumlah Cagar budaya yang dirawat / dipugar</t>
  </si>
  <si>
    <t>Luas areal tata pameran yang direnovasi</t>
  </si>
  <si>
    <t>Jumlah dokumen hasil reviu laporan keuangan</t>
  </si>
  <si>
    <t>Jumlah tempat tempat umum yang memenuhi syarat kesehatan</t>
  </si>
  <si>
    <t>Jumlah guru tidak tetap (GTT) dan Pengawai TU tidak tetap yang terseleksi</t>
  </si>
  <si>
    <t>Jumlah Calon kepala sekolah dan pengawas sekolah yang terseleksi</t>
  </si>
  <si>
    <t>Jumlah Guru dan Tenaga Pendidikan Berprestasi</t>
  </si>
  <si>
    <t>Jumlah CPNS/CPPPK terseleksi</t>
  </si>
  <si>
    <t>Jumlah praja/taruna yang lulus sekolah ikatan dinas</t>
  </si>
  <si>
    <t>Jumlah Komoditi pangan  tersertifikasi</t>
  </si>
  <si>
    <t>Jumlah bidang tanah yang disertifikatkan</t>
  </si>
  <si>
    <t>Jumlah dokumen data PKPLK yang Valid</t>
  </si>
  <si>
    <t>Dokumen data pendidikan SMA</t>
  </si>
  <si>
    <t>Dokumen data pendidikan SMK</t>
  </si>
  <si>
    <t>Jumlah Dokumen Sistem Kewaspdaan Pangan dan Gizi (SKPG)</t>
  </si>
  <si>
    <t>Jumlah pengawas yang dinilai</t>
  </si>
  <si>
    <t>Jumlah peserta Temu Karya Taman Budaya se Indonesia</t>
  </si>
  <si>
    <t>Jumlah peserta pelatihan HACCP</t>
  </si>
  <si>
    <t>Terlaksananya Temu teknis konsultasi penegakan hukum</t>
  </si>
  <si>
    <t>Jumlah peserta temu teknis konsultasi penegakan hukum</t>
  </si>
  <si>
    <t xml:space="preserve">Terlaksananya pemberdayaan ek TKI purna </t>
  </si>
  <si>
    <t>Jumlah ex TKI purna yang diberdayakan</t>
  </si>
  <si>
    <t>Jumlah hasil temuan yang ditindaklanjuti</t>
  </si>
  <si>
    <t>Jumlah PNS yang mengikuti pendidikan formal</t>
  </si>
  <si>
    <t xml:space="preserve">Jumlah ASN yang lulus ujian kenaikan pangkat melalui ujian dinas </t>
  </si>
  <si>
    <t>Jumlah orang/Lembaga yang akan menerima bantuan sosial dan hibah yang terverifikasi</t>
  </si>
  <si>
    <t xml:space="preserve">Jumlah Lokasi bencana yang terverifikasi </t>
  </si>
  <si>
    <t>Jumlah peserta workshop penyusunan dan pengembangan kurikulum</t>
  </si>
  <si>
    <t>Sasaran 4:
Meningkatnya produksi Sektor Primer</t>
  </si>
  <si>
    <r>
      <t xml:space="preserve">Persentase balita </t>
    </r>
    <r>
      <rPr>
        <b/>
        <i/>
        <sz val="12"/>
        <color rgb="FF000000"/>
        <rFont val="Agency FB"/>
        <family val="2"/>
      </rPr>
      <t>stunting</t>
    </r>
  </si>
  <si>
    <t>Tabel 7-2 Indikasi Rencana Program Prioritas yang disertai Kebutuhan Pendanaan Provinsi NTB Tahun 2019-2023</t>
  </si>
  <si>
    <t>BID. URUSAN PEMERINTAHAN/PROGRAM/ KEGIATAN</t>
  </si>
  <si>
    <t>INDIKATOR KINERJA</t>
  </si>
  <si>
    <t>SATUAN</t>
  </si>
  <si>
    <t>KONDISI AWAL</t>
  </si>
  <si>
    <t>TARGET KINERJA DAN KERANGKA PENDANAANNYA</t>
  </si>
  <si>
    <t>KONDISI KINERJA AKHIR PERIODE RPJMD</t>
  </si>
  <si>
    <t>TARGET</t>
  </si>
  <si>
    <t>RP (000)</t>
  </si>
  <si>
    <t>URUSAN WAJIB TERKAIT PELAYANAN DASAR</t>
  </si>
  <si>
    <t>PENDIDIKAN</t>
  </si>
  <si>
    <t>Program Pelayanan Administrasi Perkantoran</t>
  </si>
  <si>
    <t>Cakupan Pelayanan Administrasi Perkantoran</t>
  </si>
  <si>
    <t>Program Peningkatan Sarana dan Prasarana Aparatur</t>
  </si>
  <si>
    <t>Cakupan Ketersediaan dan Kelayakan Sarana Prasarana Aparatur</t>
  </si>
  <si>
    <t>Program Peningkatan Disiplin Aparatur</t>
  </si>
  <si>
    <t>Tingkat Disiplin Aparatur</t>
  </si>
  <si>
    <t>100</t>
  </si>
  <si>
    <t>Program Peningkatan Kapasitas Sumber Daya Aparatur</t>
  </si>
  <si>
    <t>Cakupa  Pembinaan Kapasitas Sumber Daya Aparatur</t>
  </si>
  <si>
    <t>Program peningkatan pengembangan sistem pelaporan capaian kinerja dan keuangan</t>
  </si>
  <si>
    <t>Tersusunnya dok. Perencanaan</t>
  </si>
  <si>
    <t>Program Peningkatan Kapasitas Pengelolaan Keuangan Daerah</t>
  </si>
  <si>
    <t>Manajemen Aset</t>
  </si>
  <si>
    <t>92,22</t>
  </si>
  <si>
    <t>97,93</t>
  </si>
  <si>
    <t>98,13</t>
  </si>
  <si>
    <t>98,63</t>
  </si>
  <si>
    <t>99,15</t>
  </si>
  <si>
    <t>99,95</t>
  </si>
  <si>
    <t>86,66</t>
  </si>
  <si>
    <t>88,56</t>
  </si>
  <si>
    <t>90,50</t>
  </si>
  <si>
    <t>92,42</t>
  </si>
  <si>
    <t>93,40</t>
  </si>
  <si>
    <t>94,38</t>
  </si>
  <si>
    <t>89,05</t>
  </si>
  <si>
    <t>93,35</t>
  </si>
  <si>
    <t>94,57</t>
  </si>
  <si>
    <t>95,79</t>
  </si>
  <si>
    <t>96,68</t>
  </si>
  <si>
    <t>97,57</t>
  </si>
  <si>
    <t>0,4</t>
  </si>
  <si>
    <t>0,37</t>
  </si>
  <si>
    <t>0,35</t>
  </si>
  <si>
    <t>0,32</t>
  </si>
  <si>
    <t>0,3</t>
  </si>
  <si>
    <t>0,27</t>
  </si>
  <si>
    <t>74,21</t>
  </si>
  <si>
    <t>74,71</t>
  </si>
  <si>
    <t>75,20</t>
  </si>
  <si>
    <t>75,7</t>
  </si>
  <si>
    <t>76,2</t>
  </si>
  <si>
    <t>76,7</t>
  </si>
  <si>
    <t>1,07</t>
  </si>
  <si>
    <t>1,06</t>
  </si>
  <si>
    <t>1,04</t>
  </si>
  <si>
    <t>1,02</t>
  </si>
  <si>
    <t>1,01</t>
  </si>
  <si>
    <t>0,81</t>
  </si>
  <si>
    <t>0,77</t>
  </si>
  <si>
    <t>0,73</t>
  </si>
  <si>
    <t>0,69</t>
  </si>
  <si>
    <t>0,65</t>
  </si>
  <si>
    <t>0,61</t>
  </si>
  <si>
    <t>57,92</t>
  </si>
  <si>
    <t>58,12</t>
  </si>
  <si>
    <t>63,12</t>
  </si>
  <si>
    <t>66,9</t>
  </si>
  <si>
    <t>70,68</t>
  </si>
  <si>
    <t>74,46</t>
  </si>
  <si>
    <t>1,05</t>
  </si>
  <si>
    <t>2,05</t>
  </si>
  <si>
    <t>3,05</t>
  </si>
  <si>
    <t>4,5</t>
  </si>
  <si>
    <t>5,6</t>
  </si>
  <si>
    <t>37,00</t>
  </si>
  <si>
    <t>39,00</t>
  </si>
  <si>
    <t>40.50</t>
  </si>
  <si>
    <t>42</t>
  </si>
  <si>
    <t>43.50</t>
  </si>
  <si>
    <t>Program Pembinaan Pendidikan Khusus Pendidikan Layanan Khusus (PKPLK)</t>
  </si>
  <si>
    <t>67,72</t>
  </si>
  <si>
    <t>68,22</t>
  </si>
  <si>
    <t>68,44</t>
  </si>
  <si>
    <t>69,40</t>
  </si>
  <si>
    <t>70,6</t>
  </si>
  <si>
    <t>18</t>
  </si>
  <si>
    <t>17</t>
  </si>
  <si>
    <t>16</t>
  </si>
  <si>
    <t>15</t>
  </si>
  <si>
    <t>14</t>
  </si>
  <si>
    <t>12</t>
  </si>
  <si>
    <t>10</t>
  </si>
  <si>
    <t>99,48</t>
  </si>
  <si>
    <t>99,98</t>
  </si>
  <si>
    <t>99,99</t>
  </si>
  <si>
    <t>98,96</t>
  </si>
  <si>
    <t>99,46</t>
  </si>
  <si>
    <t>99,49</t>
  </si>
  <si>
    <t>99,52</t>
  </si>
  <si>
    <t>99,55</t>
  </si>
  <si>
    <t>99,58</t>
  </si>
  <si>
    <t>100,04</t>
  </si>
  <si>
    <t>99,97</t>
  </si>
  <si>
    <t>107,83</t>
  </si>
  <si>
    <t>108,66</t>
  </si>
  <si>
    <t>110,16</t>
  </si>
  <si>
    <t>110,14</t>
  </si>
  <si>
    <t>110,1</t>
  </si>
  <si>
    <t>75,72</t>
  </si>
  <si>
    <t>76,97</t>
  </si>
  <si>
    <t>78,22</t>
  </si>
  <si>
    <t>79,47</t>
  </si>
  <si>
    <t>80,72</t>
  </si>
  <si>
    <t>81,97</t>
  </si>
  <si>
    <t>83,22</t>
  </si>
  <si>
    <t>84,00</t>
  </si>
  <si>
    <t>99,68</t>
  </si>
  <si>
    <t>99,70</t>
  </si>
  <si>
    <t>99,72</t>
  </si>
  <si>
    <t>99,74</t>
  </si>
  <si>
    <t>99,76</t>
  </si>
  <si>
    <t>99,78</t>
  </si>
  <si>
    <t>99,80</t>
  </si>
  <si>
    <t>99,90</t>
  </si>
  <si>
    <t>98,34</t>
  </si>
  <si>
    <t>98,44</t>
  </si>
  <si>
    <t>98,54</t>
  </si>
  <si>
    <t>98,64</t>
  </si>
  <si>
    <t>98,74</t>
  </si>
  <si>
    <t>98,84</t>
  </si>
  <si>
    <t>98,94</t>
  </si>
  <si>
    <t>0,09</t>
  </si>
  <si>
    <t>0,085</t>
  </si>
  <si>
    <t>0,08</t>
  </si>
  <si>
    <t>0,07</t>
  </si>
  <si>
    <t>0,06</t>
  </si>
  <si>
    <t>0,05</t>
  </si>
  <si>
    <t>0,04</t>
  </si>
  <si>
    <t>0,03</t>
  </si>
  <si>
    <t>0,17</t>
  </si>
  <si>
    <t>0,16</t>
  </si>
  <si>
    <t>0,15</t>
  </si>
  <si>
    <t>0,14</t>
  </si>
  <si>
    <t>0,13</t>
  </si>
  <si>
    <t>0,12</t>
  </si>
  <si>
    <t>0,11</t>
  </si>
  <si>
    <t>0,1</t>
  </si>
  <si>
    <t xml:space="preserve">Data pokok pendidikan dan kebudayaan </t>
  </si>
  <si>
    <t>Program Peningkatan Layanan Pendidikan dan Kebudayaam</t>
  </si>
  <si>
    <t>Program Peningkatan Balai Teknologi dan Komunikasi Pendidikan</t>
  </si>
  <si>
    <t>KESEHATAN</t>
  </si>
  <si>
    <t>Cakupan  Pembinaan Kapasitas Sumber Daya Aparatur</t>
  </si>
  <si>
    <t>Nilai LKJIP OPD</t>
  </si>
  <si>
    <t>Nilai</t>
  </si>
  <si>
    <t>Program pelayanan kesehatan penduduk miskin</t>
  </si>
  <si>
    <t>37,2</t>
  </si>
  <si>
    <t>Persentase Tempat-tempat Umum yang Memenuhi Syarat</t>
  </si>
  <si>
    <t xml:space="preserve">Persentase Posyandu Aktif </t>
  </si>
  <si>
    <t>Program pengadaan, peningkatan sarana dan prasarana rumah sakit/ rumah sakit jiwa/  rumah sakit paru-paru/  rumah sakit mata</t>
  </si>
  <si>
    <t>Program pemeliharaan sarana dan prasarana rumah sakit/ rumah sakit jiwa/  rumah sakit paru-paru/  rumah sakit mata</t>
  </si>
  <si>
    <t xml:space="preserve">Persentase keselarasan program kesehatan pusat dan daerah </t>
  </si>
  <si>
    <t xml:space="preserve">Cakupan Pelayanan Administrasi Perkantoran </t>
  </si>
  <si>
    <t>-</t>
  </si>
  <si>
    <t xml:space="preserve">Program Peningkatan Pengembangan Sistem Pelaporan dan Keuangan Capaian Kinerja </t>
  </si>
  <si>
    <t>B (-)</t>
  </si>
  <si>
    <t xml:space="preserve">Persentase Cakupan Layanan Kesehatan Masyarakat </t>
  </si>
  <si>
    <t>Perdana/Dasar/madya/utama/paripurna</t>
  </si>
  <si>
    <t xml:space="preserve"> </t>
  </si>
  <si>
    <t xml:space="preserve">% </t>
  </si>
  <si>
    <t>Persentase sarana prasarana Rumah Sakit yang terpelihara</t>
  </si>
  <si>
    <t>Persentase realisasi target pendapatan</t>
  </si>
  <si>
    <t xml:space="preserve">Persentase cakupan layanan kesehatan masyarakat </t>
  </si>
  <si>
    <t xml:space="preserve">Nilai Akreditasi </t>
  </si>
  <si>
    <t>dokumen</t>
  </si>
  <si>
    <t>1 dokumen</t>
  </si>
  <si>
    <t>Target indikator disesuaikan dengan rsup dan rsjms</t>
  </si>
  <si>
    <t>PEKERJAAN UMUM DAN PENATAAN RUANG</t>
  </si>
  <si>
    <t xml:space="preserve">Tingkat Kelancaran administrasi perkantoran </t>
  </si>
  <si>
    <t>Tingkat Kelancaran tugas aparatur</t>
  </si>
  <si>
    <t>Tingkat Kompetensi Aparatur</t>
  </si>
  <si>
    <t>Program pembangunan jalan dan jembatan</t>
  </si>
  <si>
    <t>Program rehabilitasi/ pemeliharaan jalan dan jembatan</t>
  </si>
  <si>
    <t>Program pembangunan sistem informasi/data base jalan dan jembatan</t>
  </si>
  <si>
    <t>Program peningkatan sarana dan prasarana kebinamargaan</t>
  </si>
  <si>
    <t>Umur teknis alat berat</t>
  </si>
  <si>
    <t>55,31</t>
  </si>
  <si>
    <t>55,35</t>
  </si>
  <si>
    <t>56,18</t>
  </si>
  <si>
    <t>57,07</t>
  </si>
  <si>
    <t>58,01</t>
  </si>
  <si>
    <t>59,01</t>
  </si>
  <si>
    <t>Program Pengembangan, Pengelolaan, dan Konservasi Sungai, Danau dan Sumber Daya Air Lainnya</t>
  </si>
  <si>
    <t>3,76</t>
  </si>
  <si>
    <t>Cakupan sanitasi</t>
  </si>
  <si>
    <t>Titik</t>
  </si>
  <si>
    <t>penurunan Penyimpangan tata ruang</t>
  </si>
  <si>
    <t>Jenis</t>
  </si>
  <si>
    <t>PERUMAHAN RAKYAT DAN KAWASAN PERMUKIMAN</t>
  </si>
  <si>
    <t>Cakupan penyelenggaraan sistem akuntabilitas kinerja OPD</t>
  </si>
  <si>
    <t>Meningkatnya Kualitas Penatausahaan Barang Milik Daerah</t>
  </si>
  <si>
    <t>Program perbaikan perumahan akibat bencana alam/sosial</t>
  </si>
  <si>
    <t>10,7</t>
  </si>
  <si>
    <t>5,18</t>
  </si>
  <si>
    <t>KETENTRAMAN DAN KETERTIBAN UMUM SERTA PERLINDUNGAN MASYARAKAT</t>
  </si>
  <si>
    <t>Meningkatnya kualitas dan kapasitas layanan administrasi perkantoran</t>
  </si>
  <si>
    <t>Meningkatkan kapasitas dan efektifitas layanan</t>
  </si>
  <si>
    <t xml:space="preserve">Tersedianya pegawai yang terampil dan sehat </t>
  </si>
  <si>
    <t>Program Peningkatan Pengembangan Sistem Pelaporan Capaian Kinerja dan Keuangan</t>
  </si>
  <si>
    <t xml:space="preserve">Jumlah dokumen Perenc &amp; Pelaporan </t>
  </si>
  <si>
    <t xml:space="preserve">Tersedianya Laporan Aset </t>
  </si>
  <si>
    <t xml:space="preserve">Persentase ormas yang meningkat kapasitas wawasan kebangsaannya </t>
  </si>
  <si>
    <t>Program pemberdayaan masyarakat untuk menjaga ketertiban dan keamanan</t>
  </si>
  <si>
    <t>Penurunan Konflik Sosial</t>
  </si>
  <si>
    <t>Program Peningkatan Pemberantasan Penyakita Masyarakat (PEKAT)</t>
  </si>
  <si>
    <t>Terwujudnya Desa Bersinar (Bersih Narkoba)</t>
  </si>
  <si>
    <t>Desa</t>
  </si>
  <si>
    <t xml:space="preserve">Cakupan masyarakat yang mendapat pendidikan politik pada wilayah dengan tingkat partisipasi politik rendah </t>
  </si>
  <si>
    <t>Tingkat kelancaran administrasi perkantoran</t>
  </si>
  <si>
    <t>Tingkat Kelancaran Tugas Aparatur</t>
  </si>
  <si>
    <t>Program peningkatan disiplin aparatur</t>
  </si>
  <si>
    <t>Rencana Program</t>
  </si>
  <si>
    <t>Manajemen Asset</t>
  </si>
  <si>
    <t>Program Pemeliharaan Kantrantibmas dan Pencegahan Tindak Kriminal</t>
  </si>
  <si>
    <t>Program Peningkatan, Pemberantasan Penyakit Masyarakat (PEKAT)</t>
  </si>
  <si>
    <t>Mneingkatnya Pelayanan Administrasi Perkantoran</t>
  </si>
  <si>
    <t>Meningkatnya Sarana dan Prasarana Aparatur</t>
  </si>
  <si>
    <t>Meningkatnya Kapasitas Sumber Daya Aparatur</t>
  </si>
  <si>
    <t>Meningkatnya Pengembangan Sistem Pelaporan Capaian Kinerja dan Keuangan</t>
  </si>
  <si>
    <t>Meningkatnya Kapasita Pengelolaan Keuangan Daerah</t>
  </si>
  <si>
    <t>Program pencegahan dini dan penanggulangan korban bencana alam</t>
  </si>
  <si>
    <t>Persentase Masyarakat dan Dunia Usaha Aktif dalam Penanggulangan Bencana</t>
  </si>
  <si>
    <t>Pesentase realisasi rehabilitasi dan rekonstruksi pasca bencana (struktural dan non struktural)</t>
  </si>
  <si>
    <t>Persentase penurunan jumlah korban bencana setelah Rehabilitasi/Rekonstruksi</t>
  </si>
  <si>
    <t>SOSIAL</t>
  </si>
  <si>
    <t>Cakupan pelayanan adminitrasi perkantoran</t>
  </si>
  <si>
    <t>Cakupan ketersediaan &amp; kelayakan sarana dan prasarana aparatur</t>
  </si>
  <si>
    <t>Cakupan pembinaan kapasitas sumber daya Aparatur</t>
  </si>
  <si>
    <t>Cakupan penyelenggaraan sistem akuntabilitas OPD</t>
  </si>
  <si>
    <t>Program Peningkatan Kapasitas  Pengelolaan Keuangan Daerah</t>
  </si>
  <si>
    <t>Meningkatnya kualitas penatausahaan BMD</t>
  </si>
  <si>
    <t>Program Pemberdayaan Fakir Miskin, KAT dan PMKS Lainnya</t>
  </si>
  <si>
    <t>Program Pembinaan Para Penyandang Cacat dan Trauma</t>
  </si>
  <si>
    <t>Persentase Penyandang Cacat Fisik dan Mental serta Korban Trauma yang dibina</t>
  </si>
  <si>
    <t>URUSAN WAJIB NON PELAYANAN DASAR</t>
  </si>
  <si>
    <t>TENAGA KERJA</t>
  </si>
  <si>
    <t>Meningkatnya Pelayanan Administrasi Perkantoran</t>
  </si>
  <si>
    <t>Meningkatnya Kapasitas Pengelolaan Keuangan Daerah</t>
  </si>
  <si>
    <t>Program Peningkatan Perencanaan dan Pelaporan</t>
  </si>
  <si>
    <t>Meningkatnya Perencanaan dan Pelaporan</t>
  </si>
  <si>
    <t xml:space="preserve">Besaran tenaga kerja yang mendapatkan pelatihan berbasis kompetensi </t>
  </si>
  <si>
    <t>PEMBERDAYAAN PEREMPUAN DAN PERLINDUNGAN ANAK</t>
  </si>
  <si>
    <t>tahun</t>
  </si>
  <si>
    <t>Dokumen Pelaporan</t>
  </si>
  <si>
    <t>Program Peningkatan Peran serta dan Kesetaraan Gender Dalam Pembangunan</t>
  </si>
  <si>
    <t>Program Penguatan Kelembagaan Pengarusutamaan Gender (PUG) dan anak</t>
  </si>
  <si>
    <t>PANGAN</t>
  </si>
  <si>
    <t>Tingkat Kelancaran Administrasi Perkantoran</t>
  </si>
  <si>
    <t>Cakupan Pembinaan Kapasitas Sumber Daya Aparatur</t>
  </si>
  <si>
    <t>Nilai LKJiP OPD</t>
  </si>
  <si>
    <t>DOKUMEN</t>
  </si>
  <si>
    <t>Peningkatan Ketahanan Pangan (pertanian/ perkebunan)</t>
  </si>
  <si>
    <t>Program peningkatan pemasaran hasil produksi pertanian/perkebunan</t>
  </si>
  <si>
    <t>PERTANAHAN</t>
  </si>
  <si>
    <t xml:space="preserve">Biro Pemerintahan </t>
  </si>
  <si>
    <t>LINGKUNGAN HIDUP</t>
  </si>
  <si>
    <t>ADMINISTRASI KEPENDUDUKAN DAN PENCATATAN SIPIL</t>
  </si>
  <si>
    <t>PEMBERDAYAAN MASYARAKAT DESA</t>
  </si>
  <si>
    <t>Program Pelayanan Administrasi  Perkantoran</t>
  </si>
  <si>
    <t>Tersedianya Pelayanan Adminstrasi perkantoran</t>
  </si>
  <si>
    <t>Program Peningkatan Saranan dan Prasarana Aparatur</t>
  </si>
  <si>
    <t>Meningkatnya sarana dan Prasarana Aparatur</t>
  </si>
  <si>
    <t>Meningkatnya Kapasitas Sumberdaya aparatur</t>
  </si>
  <si>
    <t>Tercapainya pengembangan sistem pelaporan capaiaan kinerja dan keuangan</t>
  </si>
  <si>
    <t>Program Peningkatan Kapasitas Pengelola Keuangan Daerah</t>
  </si>
  <si>
    <t>Program Peningkatan Keberdayaan Masyarakat Perdesaan</t>
  </si>
  <si>
    <t>Program pengembangan lembaga ekonomi perdesaan</t>
  </si>
  <si>
    <t>Program Peningkatan Partisipasi Masyarakat dalam Membangun Desa</t>
  </si>
  <si>
    <t>PENGENDALIAN PENDUDUK DAN KELUARGA BERENCANA</t>
  </si>
  <si>
    <t xml:space="preserve">Program Pengembangan Pusat Pelayanan Informasi dan Konseling Kesehatan Reproduksi Remaja (KRR)
</t>
  </si>
  <si>
    <t xml:space="preserve">Cakupan Pusat Informasi Konseling Remaja (PIK-R) yang aktif </t>
  </si>
  <si>
    <t>Program Promosi Kesehatan Ibu Bayi dan Anak Melalui Kelompok Kegiatan di Masyarakat</t>
  </si>
  <si>
    <t>Program KB</t>
  </si>
  <si>
    <t>Rasio Akseptor KB</t>
  </si>
  <si>
    <t>Program Pembinaan peran serta masyarakat dalam pelayanan KB/KR yang Mandiri</t>
  </si>
  <si>
    <t>Persentase Peserta KB Mandiri</t>
  </si>
  <si>
    <t xml:space="preserve"> %</t>
  </si>
  <si>
    <t>Program Pengembangan Model Operasional BKB-Posyandu-PAUD</t>
  </si>
  <si>
    <t>PERHUBUNGAN</t>
  </si>
  <si>
    <t xml:space="preserve">Cakupan  Sumber Daya Aparatur Yang Mengikuti Diklat </t>
  </si>
  <si>
    <t>Cakupan Pelaporan Kinerja dan Keuangan</t>
  </si>
  <si>
    <t>Cakupan Aset Yang Dimanfaatkan</t>
  </si>
  <si>
    <t xml:space="preserve">Cakupan prasarana dan fasilitas perhubungan yang terpelihara </t>
  </si>
  <si>
    <t>Pogram Peningkatan Pelayanan Angkutan</t>
  </si>
  <si>
    <t xml:space="preserve">Cakupan Angkutan yang Layak </t>
  </si>
  <si>
    <t xml:space="preserve">Cakupan sarana dan prasarana perhubungan yang tersedia </t>
  </si>
  <si>
    <t>Program peningkatan Manajemen Transportasi</t>
  </si>
  <si>
    <t xml:space="preserve">Cakupan Kota Tertib Lalu Lintas </t>
  </si>
  <si>
    <t>Program Pengembangan Transportasi Laut</t>
  </si>
  <si>
    <t xml:space="preserve">Rasio Pertumbuhan Angkutan Penumpang </t>
  </si>
  <si>
    <t>KOMUNIKASI DAN INFORMATIKA</t>
  </si>
  <si>
    <t>Persentase Peningkatan Pemahaman SDM di Bidang Komunikasi Informatika</t>
  </si>
  <si>
    <t>Program Pengelolaan Pelayanan Telekomunikasi</t>
  </si>
  <si>
    <t xml:space="preserve">Cakupan Layanan Telekomunikasi </t>
  </si>
  <si>
    <t>88,25</t>
  </si>
  <si>
    <t>KOPERASI, USAHA KECIL DAN MENENGAH</t>
  </si>
  <si>
    <t>Program Penciptaan  Iklim Usaha Kecil Menengah Yang Kondusif</t>
  </si>
  <si>
    <t xml:space="preserve">Program Pengembangan Kewirausahaan dan Keunggulan Kompetitif Usaha Kecil Menengah </t>
  </si>
  <si>
    <t>14,40</t>
  </si>
  <si>
    <t>Pogram Pengembangan Sistem Pendukung Usaha Bagi Usaha Mikro Kecil dan Menengah</t>
  </si>
  <si>
    <t>Persentase Koperasi Aktif</t>
  </si>
  <si>
    <t>PENANAMAN MODAL</t>
  </si>
  <si>
    <t>Tindak Lanjut Hasil Promosi</t>
  </si>
  <si>
    <t xml:space="preserve">Perusahaan </t>
  </si>
  <si>
    <t>Program Peningkatan Iklim  Investasi dan Realisasi Investasi</t>
  </si>
  <si>
    <t>KEPEMUDAAN DAN OLAH RAGA</t>
  </si>
  <si>
    <t>Program peningkatan peran serta kepemudaan</t>
  </si>
  <si>
    <t>STATISTIK</t>
  </si>
  <si>
    <t xml:space="preserve">Cakupan ketersediaan data yang terintegrasi </t>
  </si>
  <si>
    <t>PERSANDIAN</t>
  </si>
  <si>
    <t xml:space="preserve">Cakupan Produk Hukum OPD yang diotentifikasi </t>
  </si>
  <si>
    <t>KEBUDAYAAN</t>
  </si>
  <si>
    <t>PERPUSTAKAAN</t>
  </si>
  <si>
    <t>95,38</t>
  </si>
  <si>
    <t>96,17</t>
  </si>
  <si>
    <t>98,12</t>
  </si>
  <si>
    <t>99,20</t>
  </si>
  <si>
    <t>Jumlah Pelaporan Kinerja</t>
  </si>
  <si>
    <t>KEARSIPAN</t>
  </si>
  <si>
    <t>63,29</t>
  </si>
  <si>
    <t>Program  Pemeliharaan Rutin/berkala Sarana dan Prasarana Kearsipan</t>
  </si>
  <si>
    <t>95,60</t>
  </si>
  <si>
    <t>Program  Peningkatan Kualitas Pelayanan Informasi</t>
  </si>
  <si>
    <t>Program  Peningkatan dan Pengendalian Kearsipan</t>
  </si>
  <si>
    <t>URUSAN PILIHAN</t>
  </si>
  <si>
    <t>KELAUTAN DAN PERIKANAN</t>
  </si>
  <si>
    <t>Pengelolaan Sumberdaya Laut, pesisir dan Pulau - pulau Kecil</t>
  </si>
  <si>
    <t>Program pemberdayaan ekonomi masyarakat pesisir</t>
  </si>
  <si>
    <t>ton</t>
  </si>
  <si>
    <t>Program Optimalisasi pengelolaan dan pemasaran produksi perikanan</t>
  </si>
  <si>
    <t>35,49</t>
  </si>
  <si>
    <t>PARIWISATA</t>
  </si>
  <si>
    <t>Cakupan pelayanan administrasi perkantoran</t>
  </si>
  <si>
    <t>Cakupan ketersediaan sarpras yang berkondisi baik</t>
  </si>
  <si>
    <t>Cakupan pembinaan ASN yang berkompeten</t>
  </si>
  <si>
    <t xml:space="preserve">Program Peningkatan Pengembangan Sistem Pelaporan Capaian Kinerja dan Keuangan </t>
  </si>
  <si>
    <t>1.5</t>
  </si>
  <si>
    <t>PERTANIAN</t>
  </si>
  <si>
    <t>Program Pelayanan Administrasi Perkentoran</t>
  </si>
  <si>
    <t>Cakupan Ketersediaan dan Kelayakan Sarana dan Prasarana Aparatur</t>
  </si>
  <si>
    <t>&gt; 105</t>
  </si>
  <si>
    <t>Persentase Penyuluh Yang Ditingkatkan Kapasitasnya</t>
  </si>
  <si>
    <t>Cakupan Pembinaan Kapasitas Sumberdaya Aparatur</t>
  </si>
  <si>
    <t>100 Kelompok</t>
  </si>
  <si>
    <t>KEHUTANAN</t>
  </si>
  <si>
    <t>Program Perlindungan Hutan, Konservasi sumber daya alam dan ekosistem</t>
  </si>
  <si>
    <t>Cakupan Luas Pengembangan Tanaman Gaharu dan HHBK Lainnya</t>
  </si>
  <si>
    <t>Program Rehabiltasi Kerjasama dan Perhutanan Sosial</t>
  </si>
  <si>
    <t xml:space="preserve">Persentase penurunan luas lahan kritis </t>
  </si>
  <si>
    <t>ENERGI DAN SUMBER DAYA MINERAL</t>
  </si>
  <si>
    <t>Seharusnya</t>
  </si>
  <si>
    <t>Nilai LAKIP</t>
  </si>
  <si>
    <t>Persentase Pemegang IUP yang melaksanakan Good Mining Practices</t>
  </si>
  <si>
    <t>Situs</t>
  </si>
  <si>
    <t>5,11</t>
  </si>
  <si>
    <t>5,5</t>
  </si>
  <si>
    <t>6,62</t>
  </si>
  <si>
    <t>5,96</t>
  </si>
  <si>
    <t>5,64</t>
  </si>
  <si>
    <t>5,57</t>
  </si>
  <si>
    <t>PERDAGANGAN</t>
  </si>
  <si>
    <t>Program Peningkatan Sarana Dan Prasarana Aparatur</t>
  </si>
  <si>
    <t xml:space="preserve">Program Peningkatan Pengembangan Sistem Pelaporan Capaian Kinerja dan keuangan </t>
  </si>
  <si>
    <t>Program Peningkatan Dan Pengembangan Ekspor</t>
  </si>
  <si>
    <t xml:space="preserve">Persentase Peningkatan Kerjasama Jejaring Usaha dan Mitra </t>
  </si>
  <si>
    <t>Program Peningkatan Efesiensi Perdagangan Dalam Negeri</t>
  </si>
  <si>
    <t xml:space="preserve">Program Pembinaan Pedagang Kaki Lima Dan asongan </t>
  </si>
  <si>
    <t xml:space="preserve">Persentase Peningkatan Pedagang Kakilima dan usaha informal yang memperoleh  peralatan perdagangan </t>
  </si>
  <si>
    <t>16,42</t>
  </si>
  <si>
    <t>15,38</t>
  </si>
  <si>
    <t>11,11</t>
  </si>
  <si>
    <t>20,00</t>
  </si>
  <si>
    <t>25,00</t>
  </si>
  <si>
    <t>Program Pembinaan Dan Pengembangan Usaha Daerah</t>
  </si>
  <si>
    <t>Persentase Kerjasama, Jejaring Usaha Dan Mitra</t>
  </si>
  <si>
    <t>PERINDUSTRIAN</t>
  </si>
  <si>
    <t xml:space="preserve">Program Pelayanan Administrasi Perkantoran </t>
  </si>
  <si>
    <t xml:space="preserve">Program Peningkatan Sarana Dan Prasarana Aparatur </t>
  </si>
  <si>
    <t>Cakupan Ketersediaan Dan Kelayakan Sarana Dan Prasarana Aparatur</t>
  </si>
  <si>
    <t xml:space="preserve">Program Peningkatan Pengembangan Sistem Pelaporan Capaian Kinerja Dan Keuangan </t>
  </si>
  <si>
    <t>Rencana Program , Pelaporan Kinerja Dan Keuangan</t>
  </si>
  <si>
    <t xml:space="preserve">Peningkatan Kapasitas Pengelolaan Keuangan </t>
  </si>
  <si>
    <t xml:space="preserve"> Manajemen Aset </t>
  </si>
  <si>
    <t xml:space="preserve">Program  Peningkatan Kapasitas Iptek Sistem Produksi </t>
  </si>
  <si>
    <t xml:space="preserve">Cakupan Ikm Yang Terbina Dalam Kapasitas Iptek Sistem Produksi </t>
  </si>
  <si>
    <t xml:space="preserve">Program Pengembangan Industri Kecil Dan Menengah </t>
  </si>
  <si>
    <t xml:space="preserve">Cakupan Ikm Yang Terbina </t>
  </si>
  <si>
    <t xml:space="preserve">Program Peningkatan Kemampuan Teknologi Industri </t>
  </si>
  <si>
    <t xml:space="preserve">Program Pengembangan Sentra-Sentra Industri Potensial </t>
  </si>
  <si>
    <t xml:space="preserve">Jumlah Kerjasama Ikm Dengan Mitra </t>
  </si>
  <si>
    <t>IKM</t>
  </si>
  <si>
    <t xml:space="preserve">Program Peningkatan Mutu Dan Pengembangan Komoditi Unggulan Daerah </t>
  </si>
  <si>
    <t>TRANSMIGRASI</t>
  </si>
  <si>
    <t>URUSAN PEMERINTAHAN FUNGSI PENUNJANG</t>
  </si>
  <si>
    <t>ADMINISTRASI PEMERINTAHAN</t>
  </si>
  <si>
    <t>Kepala Daerah  dan Wakil Kepala Daerah</t>
  </si>
  <si>
    <t xml:space="preserve">Biro Umum </t>
  </si>
  <si>
    <t xml:space="preserve">Cakupan Ketersediaan dan Kelayakan Sarana Prasarana Aparatur </t>
  </si>
  <si>
    <t>Program Peningkatan Disiplin Aparatur (usulan hanya 2020 dan 2023</t>
  </si>
  <si>
    <t xml:space="preserve">Cakupan Pembinaan Kapasitas Sumber Daya Aparatur </t>
  </si>
  <si>
    <t xml:space="preserve">Program Peningkatan Pengembangan Pelaporan Capaian Kinerja dan Keuangan </t>
  </si>
  <si>
    <t>Program Peningkatan Pelayanan Kedinasan Kepala Daerah/ Wakil Kepala Daerah</t>
  </si>
  <si>
    <t xml:space="preserve">Biro Organisasi </t>
  </si>
  <si>
    <t>persentase administrasi perkantoran yang terlaksana</t>
  </si>
  <si>
    <t>persentase sarana prasarana aparatur yang terpelihara</t>
  </si>
  <si>
    <t>Program Peningkatan Kapasitas Sumber Daya aparatur</t>
  </si>
  <si>
    <t>Program Peningkatan pengembangan sistem pelaporan capaian kinerja dan keuangan</t>
  </si>
  <si>
    <t>persentase sistem pelaporan capaian kinerja dan keuangan</t>
  </si>
  <si>
    <t>Program Peningkatan kapasitas pengelolaan keuangan daerah</t>
  </si>
  <si>
    <t>persentase laporan asset yang tersusun</t>
  </si>
  <si>
    <t xml:space="preserve">Program Peningkatan Kualitas Pelayanan Publik </t>
  </si>
  <si>
    <t>Jumlah Unit Kerja Pelayanan publik yang berprestasi</t>
  </si>
  <si>
    <t xml:space="preserve">Program Evaluasi Kinerja SKPD </t>
  </si>
  <si>
    <t xml:space="preserve">Persentase Perangkat Daerah yang akuntabel </t>
  </si>
  <si>
    <t>Program pengembangan sistem analisis formasi jabatan dan pendayagunaan aparatur</t>
  </si>
  <si>
    <t>persentase dokumen pendayagunaan aparatur yang tersusun</t>
  </si>
  <si>
    <t>persentase laporan kinerja pemerintah yang bernilai A / BB</t>
  </si>
  <si>
    <t>Persentase perangkat daerah / UPTD/UPTB yang ditata</t>
  </si>
  <si>
    <t>Program Pembinaan dan Pengembangan Sumber Daya Aparatur</t>
  </si>
  <si>
    <t>persentase dokumen pengembangan SDA yang tersusun</t>
  </si>
  <si>
    <t xml:space="preserve">Persentase Aduan Masyarakat yang ditindaklanjuti </t>
  </si>
  <si>
    <t xml:space="preserve">Nilai Kepatuhan Pelayanan Publik </t>
  </si>
  <si>
    <t xml:space="preserve">Inovasi Pelayanan Publik yang tereplikasi </t>
  </si>
  <si>
    <t>Inovasi</t>
  </si>
  <si>
    <t xml:space="preserve">Biro Hukum </t>
  </si>
  <si>
    <t xml:space="preserve">Program Peningkatan Pengembangan Sistem Pelaporan Capaian Kinerja dan   Keuangan </t>
  </si>
  <si>
    <t>Cakupan  Penyelenggaraan sistem akuntabilitas kinerja OPD</t>
  </si>
  <si>
    <t>cakupan pelayanan administrasi perkantoran</t>
  </si>
  <si>
    <t>cakupan ketersediaan dan kelayakan sarana prasarana aparatur</t>
  </si>
  <si>
    <t>Tingkat pelaporan capaian kinerja dan keuangan</t>
  </si>
  <si>
    <t>Manajemen aset</t>
  </si>
  <si>
    <t>dok</t>
  </si>
  <si>
    <t>Tingkat kualitas kinerja kecamatan dan kelurahan</t>
  </si>
  <si>
    <t>Kab/Kota</t>
  </si>
  <si>
    <t xml:space="preserve">Biro Perekonomian </t>
  </si>
  <si>
    <t>Program Pelyanan Adinistrasi Perkantoran</t>
  </si>
  <si>
    <t xml:space="preserve">Program Peningkatan Pengembangan Sistim pelaporan capaian kinerja dan keuangan </t>
  </si>
  <si>
    <t>Program Peningkatan Sumberdaya Manusia</t>
  </si>
  <si>
    <t>Persentase kontribusi hasil BUMD terhadap PAD</t>
  </si>
  <si>
    <t xml:space="preserve">Program Penataan dan Penyempurnaan Kebijakan Sistem dan Prosedur dan Pengawasan </t>
  </si>
  <si>
    <t>Cakupan Perda/Pergub  pengelola BUMD</t>
  </si>
  <si>
    <t>Tingkat kepatuhan OPD terhadap standar harga</t>
  </si>
  <si>
    <t>29.4</t>
  </si>
  <si>
    <t>70.6</t>
  </si>
  <si>
    <t xml:space="preserve">Biro Kesejahteraan Rakyat </t>
  </si>
  <si>
    <t>Program Peningkatan Sumberdaya Aparatur</t>
  </si>
  <si>
    <t>Persentase Peningkatan IPTEK Aparatur</t>
  </si>
  <si>
    <t>Tercapainya pengembangan sistem pelaporan capaian kinerja dan keuangan</t>
  </si>
  <si>
    <t>Persentase Pelaksanaan kegiatan Keagamaan</t>
  </si>
  <si>
    <t>Program Keserasian Kebijakan Peningkatan Kualitas anak dan Perempuan.</t>
  </si>
  <si>
    <t>Program Pengendalian Penduduk dan KB.</t>
  </si>
  <si>
    <t xml:space="preserve">Rasio Akseptor KB dan Penduduk </t>
  </si>
  <si>
    <t xml:space="preserve">Persentase keikutsertaan Pemuda berprestasi. </t>
  </si>
  <si>
    <t>Program Peningkatan Iman dan Taqwa (IMTAQ)</t>
  </si>
  <si>
    <t>Presentase ASN yang mengikuti IMTAQ</t>
  </si>
  <si>
    <t>Program Peningkatan Penanggulangan Narkoba, Penyakit Manular Seksual (PMS) termasuk HIV/AIDS.</t>
  </si>
  <si>
    <t>Kali</t>
  </si>
  <si>
    <t>Program Peningkatan Peran Perempuan di Pedesaan</t>
  </si>
  <si>
    <t>Prsentase PKK Desa Aktif</t>
  </si>
  <si>
    <t>Cakupan Pembinaan Kapasitas Sumber daya Aparatur</t>
  </si>
  <si>
    <t>Persentase sistem pelaporan capaian kinerja dan keuangan</t>
  </si>
  <si>
    <t>Dok</t>
  </si>
  <si>
    <t>Program peningkatan kapasitas pengelolaan keuangan daerah</t>
  </si>
  <si>
    <t>Program peningkatan pelayanan kedinasan kepala daerah/wakil kepala daerah</t>
  </si>
  <si>
    <t>Program Pengembangan Komunikasi Informasi dan mass media</t>
  </si>
  <si>
    <t>Biro Administrasi Kerjasama</t>
  </si>
  <si>
    <t>Tersusunnya Laporan capaian kinerja dan Keuangan yg baik</t>
  </si>
  <si>
    <t>Persentase Kerjasama Pemerintahan dan Non Pemerintahan yang terjalin</t>
  </si>
  <si>
    <t>Dewan Perwakilan rakyat Daerah</t>
  </si>
  <si>
    <t xml:space="preserve">Cakupan Pembinaan Kapasitas Sumberdaya Aparatur </t>
  </si>
  <si>
    <t>Progam Peningkatan Disiplin Aparatur</t>
  </si>
  <si>
    <t>Cakupan Penyelenggaraan Sistem Akuntabilitas Kinerja OPD</t>
  </si>
  <si>
    <t>Cakupan Perda yang diinisiasi DPRD</t>
  </si>
  <si>
    <t>Cakupan Rekomendasi DPRD kepada Eksekutif yang ditindaklanjuti</t>
  </si>
  <si>
    <t>Program Peningkatan Pelayanan Kedinasan Kepala Daerah/Wakil Keala Daerah</t>
  </si>
  <si>
    <t>PENGAWASAN</t>
  </si>
  <si>
    <t>Persentase Tingkat Kepuasan Pelayanan</t>
  </si>
  <si>
    <t xml:space="preserve">Program Peningkatan Sistem pengawasan internal dan pengendalian pelaksanaan kebijakan kepala daerah </t>
  </si>
  <si>
    <t>- Persentase penyelesaian tindak lanjut hasil pengawasan</t>
  </si>
  <si>
    <t>4,44</t>
  </si>
  <si>
    <t>22,22</t>
  </si>
  <si>
    <t>77,77</t>
  </si>
  <si>
    <t>Program Penyelenggaraan Sistem Pengendalian Internal Pemerintah di Lingkungan Provinsi NTB</t>
  </si>
  <si>
    <t>37,77</t>
  </si>
  <si>
    <t>53,33</t>
  </si>
  <si>
    <t>68,88</t>
  </si>
  <si>
    <t>84,44</t>
  </si>
  <si>
    <t>Integrated (Level III)</t>
  </si>
  <si>
    <t>93,61</t>
  </si>
  <si>
    <t>82,75</t>
  </si>
  <si>
    <t>8,88</t>
  </si>
  <si>
    <t>13,33</t>
  </si>
  <si>
    <t>17,77</t>
  </si>
  <si>
    <t>26,66</t>
  </si>
  <si>
    <t>PERENCANAAN</t>
  </si>
  <si>
    <t>Badan Perencanaan Pembangunan, Penelitian dan Pengembangan Daerah</t>
  </si>
  <si>
    <t>Persentase Penyelesaian Jenis Pelayanan Administrasi Perkantoran</t>
  </si>
  <si>
    <t xml:space="preserve">Program Peningkatan Sarana dan Prasarana Aparatur </t>
  </si>
  <si>
    <t>Persentase Ketersediaan Perlengkapan Gedung Kantor</t>
  </si>
  <si>
    <t>Persentase ASN yang meningkat kapasitasnya</t>
  </si>
  <si>
    <t>Persentase Penyelesaian Dokumen Program/Pelaporan</t>
  </si>
  <si>
    <t>Persentase Penyelesaian Dokumen Aset/Barang Milik Daerah</t>
  </si>
  <si>
    <t>0,00</t>
  </si>
  <si>
    <t>KEUANGAN</t>
  </si>
  <si>
    <t>Badan Pengelolaan Keuangan dan Aset Daerah Selaku SKPD</t>
  </si>
  <si>
    <t>Tingkat kelancaran pelayanan administrasi perkantoran</t>
  </si>
  <si>
    <t>Tingkat kelancaran tugas aparatur</t>
  </si>
  <si>
    <t>Tingkat kompetensi aparatur</t>
  </si>
  <si>
    <t>Program Peningkatan Pengembangan Sistem Pelaporan Capian Kinerja dan Keuangan</t>
  </si>
  <si>
    <t>Ketepatan waktu penetapan APBD Prov. NTB</t>
  </si>
  <si>
    <t>Ketepatan waktu penetapan Perda APBD Kab./Kota</t>
  </si>
  <si>
    <t>Program Peningkatan dan Pengembangan Pengelolaan Aset Daerah</t>
  </si>
  <si>
    <t>Kontribusi retribusi aset terhadap PAD</t>
  </si>
  <si>
    <t>PAD Meningkat</t>
  </si>
  <si>
    <t>Cakupan ketersediaan dan kelayakan sarana dan prasarana aparatur</t>
  </si>
  <si>
    <t>Cakupan pembinaan kapasitas sumberdaya aparatur</t>
  </si>
  <si>
    <t>Cakupan penyelenggaraan Sistem akuntabilitas kinerja OPD</t>
  </si>
  <si>
    <t>Persentase BMD yang Tertib Administrasi</t>
  </si>
  <si>
    <t>Persentase PAD terhadap Pendapatan Daerah (Diluar DAK)</t>
  </si>
  <si>
    <t>KEPEGAWAIAN</t>
  </si>
  <si>
    <t>Indeks Dimensi Kualifikasi Pendidikan ASN</t>
  </si>
  <si>
    <t xml:space="preserve">Persentase ASN yang Patuh LHKPN </t>
  </si>
  <si>
    <t>PENDIDIKAN DAN PELATIHAN</t>
  </si>
  <si>
    <t xml:space="preserve">Cakupan Pegawai Yang  Disiplin </t>
  </si>
  <si>
    <t>Cakupan  Pejabat Pengelola asset daerah dan PPK</t>
  </si>
  <si>
    <t>Cakupan Pelatihan dan Pengembangan Kompetensi ASN</t>
  </si>
  <si>
    <t>PENELITIAN DAN PENGEMBANGAN</t>
  </si>
  <si>
    <t>Kondisi Awal (2018)</t>
  </si>
  <si>
    <t>Meningkatnya Pembangunan Sarana dan Prasarana Umum</t>
  </si>
  <si>
    <t>No</t>
  </si>
  <si>
    <t>Sasaran</t>
  </si>
  <si>
    <t>B (&gt;60 - 70)</t>
  </si>
  <si>
    <t>A (&gt;80 - 90)</t>
  </si>
  <si>
    <t>97.68</t>
  </si>
  <si>
    <t>57.03</t>
  </si>
  <si>
    <t>NA</t>
  </si>
  <si>
    <t>Jumlah kawasan lindung geologi yang terkelola</t>
  </si>
  <si>
    <t>Jumlah masyarakat yang tersosialisasi penanganan bencana sektor perumahan</t>
  </si>
  <si>
    <t>Terlaksananya rehabilitasi rumah akbiat bencana alam</t>
  </si>
  <si>
    <t>jumlah rumah korban bencana alam yg terrehabilitasi</t>
  </si>
  <si>
    <t>Rata-rata usia kawin pertama perempuan</t>
  </si>
  <si>
    <t>DP3AP2KB</t>
  </si>
  <si>
    <t>Terlaksananya sosialisasi Pendewasaan Usia Perkawinan ke Masyarakat</t>
  </si>
  <si>
    <t>Jumlah peserta sosialisasi Pendewasaan Usia Perkawinan ke Masyarakat</t>
  </si>
  <si>
    <t>RSUP</t>
  </si>
  <si>
    <t>Persentase peningkatan minat investasi</t>
  </si>
  <si>
    <t>Jumlah Buku Potensi investasi</t>
  </si>
  <si>
    <t>Dinas Koperasi, Usaha Kecil dan Menengah</t>
  </si>
  <si>
    <t>Rp.</t>
  </si>
  <si>
    <t>Jumlah Dokumen database pengusahaan energi baru terbarukan</t>
  </si>
  <si>
    <t>Jumlah dan jenis sarana dan prasarana pemanfaatan energi baru terbarukan</t>
  </si>
  <si>
    <t>Jumlah peserta sosialisasi dan penyuluhan bidang energi</t>
  </si>
  <si>
    <t>Jumlah dokumen Pemantauan dan evaluasi bidang energi dan sumber daya mineral</t>
  </si>
  <si>
    <t>Rumah</t>
  </si>
  <si>
    <t>Perusahaan</t>
  </si>
  <si>
    <t>Cakupan Rumah Layak Huni (RLH)</t>
  </si>
  <si>
    <t>Nama Program /Kegiatan</t>
  </si>
  <si>
    <t>Indikator Program/ Kegiatan</t>
  </si>
  <si>
    <t>Meningkatnya Kualitas Pelayanan Administrasi Perkantoran</t>
  </si>
  <si>
    <t xml:space="preserve">Persentase pemenuhan pelayanan administrasi perkantoran </t>
  </si>
  <si>
    <t>Penyediaan jasa surat menyurat</t>
  </si>
  <si>
    <t>Tersedianya jasa surat menyurat</t>
  </si>
  <si>
    <t>Jumlah Surat keluar yang tersedia</t>
  </si>
  <si>
    <t>Penyediaan jasa komunikasi, sumber daya air dan listrik</t>
  </si>
  <si>
    <t>Tersedianya jasa komunikasi, sumberdaya air dan listrik</t>
  </si>
  <si>
    <t>Jumlah  jasa komunikasi, sumberdaya air dan listrik yang tersedia</t>
  </si>
  <si>
    <t>Penyediaan jasa peralatan dan perlengkapan kantor</t>
  </si>
  <si>
    <t>Tersedianya jasa peralatan dan perlengkapan kantor</t>
  </si>
  <si>
    <t>Jumlah Jasa peralatan dan perlengkapan kantor yang tersedia</t>
  </si>
  <si>
    <t>Penyediaan jasa jaminan pemeliharaan kesehatan PNS</t>
  </si>
  <si>
    <t>Tersedianya jasa jaminan pemeliharaan kesehatan PNS</t>
  </si>
  <si>
    <t>Jumlah PNS yg mendapatkan jaminan pemeliharaan kesehatan</t>
  </si>
  <si>
    <t>Penyediaan jasa jaminan barang milik daerah</t>
  </si>
  <si>
    <t>Tersedianya jasa jaminan barang milik daerah</t>
  </si>
  <si>
    <t>Jumlah barang milik daerah yg terjamin</t>
  </si>
  <si>
    <t>Penyediaan jasa pemeliharaan dan perizinan kendaraan dinas/operasional</t>
  </si>
  <si>
    <t>Tersedianya jasa pemeliharaan dan perizinan kendaraan dinas/operasional</t>
  </si>
  <si>
    <t>Jumlah kendaraan  dinas/operasional yang terpelihara dan mendapatkan izin operasional</t>
  </si>
  <si>
    <t>Penyediaan jasa administrasi dan teknis perkantoran</t>
  </si>
  <si>
    <t>Tersedianya jasa administrasi dan teknis perkantoran</t>
  </si>
  <si>
    <t>Jumlah tenaga administrasi dan teknis perkantoran yang tersedia</t>
  </si>
  <si>
    <t>Penyediaan jasa administrasi keuangan</t>
  </si>
  <si>
    <t>Tersedianya jasa administrasi keuangan</t>
  </si>
  <si>
    <t>Jumlah jasa administrasi keuangan yang tersedia</t>
  </si>
  <si>
    <t>Penyediaan jasa kebersihan kantor</t>
  </si>
  <si>
    <t>Jumlah jasa kebersihan kantor yang tersedia</t>
  </si>
  <si>
    <t>Penyediaan Jasa Keamanan Kantor</t>
  </si>
  <si>
    <t>Tersedianya jasa keamanan kantor</t>
  </si>
  <si>
    <t>Jumlah jasa keamanan kantor yang tersedia</t>
  </si>
  <si>
    <t>Penyediaan jasa perbaikan peralatan kerja</t>
  </si>
  <si>
    <t>Tersedianya jasa perbaikan peralatan kerja</t>
  </si>
  <si>
    <t>Jumlah jasa perbaikan peralatan kerja yang tersedia</t>
  </si>
  <si>
    <t>Penyediaan alat tulis kantor</t>
  </si>
  <si>
    <t>Tersedianya alat tulis kantor</t>
  </si>
  <si>
    <t>Jumlah alat tulis kantor yang tersedia</t>
  </si>
  <si>
    <t>Penyediaan barang cetakan dan penggandaan</t>
  </si>
  <si>
    <t>Tersedianya barang cetakan dan penggandaan</t>
  </si>
  <si>
    <t>Jumlah barang cetakan dan penggandaan yang tersedia</t>
  </si>
  <si>
    <t>Penyediaan komponen instalasi listrik/penerangan bangunan kantor</t>
  </si>
  <si>
    <t>Jumlah komponen instalasi listrik/penerangan bangunan kantor yang tersedia</t>
  </si>
  <si>
    <t>Penyediaan peralatan dan perlengkapan kantor</t>
  </si>
  <si>
    <t>Tersedianya peralatan dan perlengkapan kantor</t>
  </si>
  <si>
    <t>Jumlah peralatan dan perlengkapan kantor yang tersedia</t>
  </si>
  <si>
    <t>Penyediaan peralatan rumah tangga</t>
  </si>
  <si>
    <t>Tersedianya peralatan rumah tangga</t>
  </si>
  <si>
    <t>Jumlah peralatan rumah tangga yang tersedia</t>
  </si>
  <si>
    <t>Penyediaan bahan bacaan dan peraturan perundang-undangan</t>
  </si>
  <si>
    <t>Tersedianya bahan bacaan dan peraturan perundang-undangan</t>
  </si>
  <si>
    <t>Jumlah bahan bacaan dan peraturan perundang-undangan yang tersedia</t>
  </si>
  <si>
    <t>Penyediaan bahan logistik kantor</t>
  </si>
  <si>
    <t>Tersedianya bahan logistik kantor</t>
  </si>
  <si>
    <t>Jumlah bahan logistik kantor yang tersedia</t>
  </si>
  <si>
    <t>Penyediaan makanan dan minuman</t>
  </si>
  <si>
    <t>Tersedianya makanan dan minuman</t>
  </si>
  <si>
    <t>Jumlah makanan dan minuman yang tersedia</t>
  </si>
  <si>
    <t>Rapat-rapat kordinasi dan konsultasi ke luar daerah</t>
  </si>
  <si>
    <t>Terlaksananya Rapat-rapat kordinasi dan konsultasi ke luar daerah</t>
  </si>
  <si>
    <t>Jumlah dokumen hasil Rapat-rapat kordinasi dan konsultasi ke luar daerah</t>
  </si>
  <si>
    <t>Penyelarasan Program Pemerintah Daerah Provinsi dan Kabupaten/Kota</t>
  </si>
  <si>
    <t>Terlaksananya penyelaran program pemerintah provinsi dengan kabupaten/kota</t>
  </si>
  <si>
    <t>Jumlah dokumen hasil penyelaran program pemerintah provinsi dengan kabupaten/kota</t>
  </si>
  <si>
    <t>Penyelarasan Program Pemerintah Pusat dan Daerah</t>
  </si>
  <si>
    <t>Terlaksananya penyelaran program pemerintah dan provinsi dengan pemerintah pusat</t>
  </si>
  <si>
    <t>Jumlah dokumen hasil penyelaran program pemerintah provinsi dengan pemerintah pusat</t>
  </si>
  <si>
    <t>dst.</t>
  </si>
  <si>
    <t>Program peningkatan sarana dan prasarana aparatur</t>
  </si>
  <si>
    <t>Meningkatnya sarana dan prasarana aparatur yang mendukung kelancaran tugas dan fungsi OPD</t>
  </si>
  <si>
    <t>Persentase pemenuhan kebutuhan sarana dan prasarana aparatur</t>
  </si>
  <si>
    <t>Pembangunan rumah jabatan</t>
  </si>
  <si>
    <t>Terbangunnya rumah jabatan</t>
  </si>
  <si>
    <t>Jumlah rumah jabatan yang terbangun</t>
  </si>
  <si>
    <t>Pembangunan rumah dinas</t>
  </si>
  <si>
    <t>Terbangunnya rumah dinas</t>
  </si>
  <si>
    <t>Jumlah rumah dinas yang terbangun</t>
  </si>
  <si>
    <t>Pembangunan gedung kantor</t>
  </si>
  <si>
    <t>Terbangunnya gedung kantor</t>
  </si>
  <si>
    <t>Jumlah gedung kantor yang terbangun</t>
  </si>
  <si>
    <t>Pengadaan mobil jabatan</t>
  </si>
  <si>
    <t>Tersedianya mobil jabatan</t>
  </si>
  <si>
    <t>Jumlah  mobil jabatan</t>
  </si>
  <si>
    <t>Pengadaan kendaraan dinas/operasional</t>
  </si>
  <si>
    <t>Tersedianya kendaraan dinas/operasional</t>
  </si>
  <si>
    <t>Jumlah  kendaraan dinas/operasional yang tersedia</t>
  </si>
  <si>
    <t>Pengadaan perlengkapan rumah jabtan/dinas</t>
  </si>
  <si>
    <t>Tersedianya perlengkapan rumah jabtan/dinas</t>
  </si>
  <si>
    <t>Jumlah  perlengkapan rumah jabtan/dinas  yang tersedia</t>
  </si>
  <si>
    <t>Pengadaan perlengkapan gedung kantor</t>
  </si>
  <si>
    <t>Tersedianya perlengkapan gedung kantor</t>
  </si>
  <si>
    <t>Jumlah  perlengkapan gedung kantor  yang tersedia</t>
  </si>
  <si>
    <t>Pengadaan Tanah dan Bangunan</t>
  </si>
  <si>
    <t>Tersedianya Tanah dan Bangunan</t>
  </si>
  <si>
    <t>Luas tanah dan bangunan yang tersedia</t>
  </si>
  <si>
    <t>Pengadaan peralatan rumah jabatan/dinas</t>
  </si>
  <si>
    <t>Tersedianya peralatan rumah jabatan/dinas</t>
  </si>
  <si>
    <t>Jumlah  peralatan rumah jabatan/dinas  yang tersedia</t>
  </si>
  <si>
    <t>Pengadaan Peralatan dan Perlengkapan Kantor</t>
  </si>
  <si>
    <t>Tersedianya Peralatan dan Perlengkapan Kantor</t>
  </si>
  <si>
    <t>Jumlah Peralatan dan Perlengkapan Kantor Yang tersedia</t>
  </si>
  <si>
    <t>Pengadaan peralatan gedung kantor</t>
  </si>
  <si>
    <t>Tersedianya peralatan gedung kantor</t>
  </si>
  <si>
    <t>Jumlah  peralatan gedung kantor  yang tersedia</t>
  </si>
  <si>
    <t>Pengadaan mebeleur</t>
  </si>
  <si>
    <t>Tersedianya mebeleur</t>
  </si>
  <si>
    <t>Jumlah  mebeleur  yang tersedia</t>
  </si>
  <si>
    <t>Pengadaan UPS/Stabilizer, komputer dan alat elektronik lainnya</t>
  </si>
  <si>
    <t>Tersedianya UPS/Stabilizer, komputer dan alat elektronik lainnya</t>
  </si>
  <si>
    <t>Jumlah UPS/ Stabilizer, komputer dan alat-alat elektronik yang tersedia</t>
  </si>
  <si>
    <t>Pemeliharaan rutin/berkala rumah jabatan</t>
  </si>
  <si>
    <t>Terpeliharanya rutin/berkala rumah jabatan</t>
  </si>
  <si>
    <t>Jumlah  rumah jabatan yang terpelihara</t>
  </si>
  <si>
    <t>Pemeliharaan rutin/berkala rumah dinas</t>
  </si>
  <si>
    <t>Terpeliharanya rutin/berkala rumah dinas</t>
  </si>
  <si>
    <t>Jumlah  rumah dinas yang terpelihara</t>
  </si>
  <si>
    <t>Pemeliharaan rutin/berkala gedung kantor</t>
  </si>
  <si>
    <t>Terpeliharanya rutin/berkala gedung kantor</t>
  </si>
  <si>
    <t>Jumlah  gedung kantor yang terpelihara</t>
  </si>
  <si>
    <t>Pemeliharaan rutin/berkala mobil jabatan</t>
  </si>
  <si>
    <t>Terpeliharanya rutin/berkala mobil jabatan</t>
  </si>
  <si>
    <t>Jumlah  mobil jabatan yang terpelihara</t>
  </si>
  <si>
    <t>Pemeliharaan rutin/berkala kendaraan dinas/operasional</t>
  </si>
  <si>
    <t>Terpeliharanya rutin/berkala kendaraan dinas/operasional</t>
  </si>
  <si>
    <t>Jumlah  kendaraan dinas/operasional yang terpelihara</t>
  </si>
  <si>
    <t>Pemeliharaan rutin/berkala perlengkapan rumah jabatan/dinas</t>
  </si>
  <si>
    <t>Terpeliharanya rutin/berkala perlengkapan rumah jabatan/dinas</t>
  </si>
  <si>
    <t>Jumlah  perlengkapan rumah jabatan/dinas yang terpelihara</t>
  </si>
  <si>
    <t>Pemeliharaan rutin/berkala perlengkapan gedung kantor</t>
  </si>
  <si>
    <t>Terpeliharanya rutin/berkala perlengkapan gedung kantor</t>
  </si>
  <si>
    <t>Jumlah  perlengkapan gedung kantor yang terpelihara</t>
  </si>
  <si>
    <t>Pemeliharaan rutin/berkala peralatan rumah jabatan/dinas</t>
  </si>
  <si>
    <t>Terpeliharanya rutin/berkala peralatan rumah jabatan/dinas</t>
  </si>
  <si>
    <t>Jumlah  peralatan rumah jabatan/dinas yang terpelihara</t>
  </si>
  <si>
    <t>Pemeliharaan rutin/berkala peralatan gedung kantor</t>
  </si>
  <si>
    <t>Terpeliharanya rutin/berkala peralatan gedung kantor</t>
  </si>
  <si>
    <t>Jumlah  peralatan gedung kantor yang terpelihara</t>
  </si>
  <si>
    <t>Pemeliharaan rutin/berkala peralatan dan perlengkapan kantor</t>
  </si>
  <si>
    <t>Terlaksananya Pemeliharaan rutin/berkala peralatan dan perlengkapan kantor</t>
  </si>
  <si>
    <t>Jumlah peralatan dan perlengkapan kantor yang terpelihara</t>
  </si>
  <si>
    <t>Pemeliharaan rutin/berkala taman; tempat parkir dan halaman kantor</t>
  </si>
  <si>
    <t xml:space="preserve">Terpeliharanya taman; tempat parkir dan halaman kantor secara rutin/berkala </t>
  </si>
  <si>
    <t>Luas taman, tempat parkir, dan halaman kantor yang dipelihara</t>
  </si>
  <si>
    <t>Pemeliharaan rutin/berkala mebeleur</t>
  </si>
  <si>
    <t>Terpeliharanya rutin/berkala mebeleur</t>
  </si>
  <si>
    <t>Jumlah  mebeleur yang terpelihara</t>
  </si>
  <si>
    <t>Rehabilitasi sedang/berat rumah jabatan</t>
  </si>
  <si>
    <t>Terrehabilitasinya  rumah jabatan</t>
  </si>
  <si>
    <t>Jumlah  rumah jabatan yang direhabilitasi</t>
  </si>
  <si>
    <t>Rehabilitasi sedang/berat rumah dinas</t>
  </si>
  <si>
    <t>Terrehabilitasinya  rumah dinas</t>
  </si>
  <si>
    <t>Jumlah  rumah dinas yang direhabilitasi</t>
  </si>
  <si>
    <t>Rehabilitasi sedang/berat rumah gedung kantor</t>
  </si>
  <si>
    <t>Terrehabilitasinya  rumah gedung kantor</t>
  </si>
  <si>
    <t>Jumlah  rumah gedung kantor yang direhabilitasi</t>
  </si>
  <si>
    <t>Rehabilitasi sedang/berat mobil jabatan</t>
  </si>
  <si>
    <t>Terrehabilitasinya  mobil jabatan</t>
  </si>
  <si>
    <t>Jumlah  mobil jabatan yang direhabilitasi</t>
  </si>
  <si>
    <t>Rehabilitasi sedang/berat kendaraan dinas/operasional</t>
  </si>
  <si>
    <t>Terrehabilitasinya  kendaraan dinas/operasional</t>
  </si>
  <si>
    <t>Jumlah  kendaraan dinas/operasional yang direhabilitasi</t>
  </si>
  <si>
    <t>Pemeliharaan arsip kantor (pengelolaan arsip)</t>
  </si>
  <si>
    <t>Terpeliharanya arsip kantor (pengelolaan arsip)</t>
  </si>
  <si>
    <t>Jumlah Arsip Kantor yang dipelihara</t>
  </si>
  <si>
    <t>Pemeliharaan buku perpustakaan</t>
  </si>
  <si>
    <t>Terpeliharanya buku perpustakaan</t>
  </si>
  <si>
    <t>jumlah buku perpustakaan kantor yang dipelihara</t>
  </si>
  <si>
    <t xml:space="preserve">Meningkatnya disiplin Aparatur </t>
  </si>
  <si>
    <t xml:space="preserve">Persentase peningkatan disiplin aparatur </t>
  </si>
  <si>
    <t>Pengadaan mesin/kartu absensi</t>
  </si>
  <si>
    <t>Tersedianya mesin/kartu absensi</t>
  </si>
  <si>
    <t>Jumlah  mesin/kartu absensi yang diadakan</t>
  </si>
  <si>
    <t>Pengadaan pakaian dinas beserta perlengkapannya</t>
  </si>
  <si>
    <t>Tersedianya pakaian dinas beserta perlengkapannya</t>
  </si>
  <si>
    <t>Jumlah  pakaian dinas beserta perlengkapannya yang diadakan</t>
  </si>
  <si>
    <t>Pengadaan pakaian kerja lapangan</t>
  </si>
  <si>
    <t>Tersedianya pakaian kerja lapangan</t>
  </si>
  <si>
    <t>Jumlah  pakaian kerja lapangan yang diadakan</t>
  </si>
  <si>
    <t>Pengadaan pakaian KORPRI</t>
  </si>
  <si>
    <t>Tersedianya pakaian KORPRI</t>
  </si>
  <si>
    <t>Jumlah  pakaian KORPRI yang diadakan</t>
  </si>
  <si>
    <t>Pengadaan pakaian khusus hari-hari tertentu</t>
  </si>
  <si>
    <t>Tersedianya pakaian khusus hari-hari tertentu</t>
  </si>
  <si>
    <t>Jumlah  pakaian khusus hari-hari tertentu yang diadakan</t>
  </si>
  <si>
    <t>Program peningkatan kapasitas sumber daya aparatur</t>
  </si>
  <si>
    <t>Meningkatnya Kapasitas Sumber Daya Aparatur yang Mendukung Kelancaran Tugas dan Fungsi OPD</t>
  </si>
  <si>
    <t xml:space="preserve">Persentase peningkatan kualitas pegawai dan peningkatan kapasitas sumber daya aparatur </t>
  </si>
  <si>
    <t>Pendidikan dan pelatihan formal</t>
  </si>
  <si>
    <t>Terlaksananya Pendidikan dan pelatihan formal bagi aparatur</t>
  </si>
  <si>
    <t>Jumlah aparatur yang mengikuti Pendidikan dan pelatihan formal</t>
  </si>
  <si>
    <t>Peningkatan mental dan fisik aparatur</t>
  </si>
  <si>
    <t>Terlaksananya Peningkatan mental dan fisik aparatur</t>
  </si>
  <si>
    <t>Jumlah aparatur yang ditingkatkan mental dan fisiknya</t>
  </si>
  <si>
    <t>Pembinaan pengendalian dan pengawasan kepegawaian</t>
  </si>
  <si>
    <t>Terlaksananya pembinaan dan pengawasan kepegawaian</t>
  </si>
  <si>
    <t>Jumlah aparatur yang dibina dan diawasi</t>
  </si>
  <si>
    <t>Peningkatan SDM Aparatur</t>
  </si>
  <si>
    <t>Terlaksananya Peningkatan SDM Aparatur</t>
  </si>
  <si>
    <t xml:space="preserve">Jumlah aparatur yang ditingkatkan kapasitasnya </t>
  </si>
  <si>
    <t>Jumlah aparatur perencana yang ditingkatkan kompetensinya</t>
  </si>
  <si>
    <t>Pembinaan dan Pelatihan Marching Band</t>
  </si>
  <si>
    <t>Terlaksananya Pembinaan dan Pelatihan Marching Band</t>
  </si>
  <si>
    <t>Jumlah Latihan, Gladi dan Pentas Marching Band Gema Bakti Praja</t>
  </si>
  <si>
    <t>Peningkatan Profesionalitas Aparat Pengendalian dan Pembinaan</t>
  </si>
  <si>
    <t>Terlaksananya  Peningkatan Profesionalitas Aparat Pengendalian dan Pembinaan</t>
  </si>
  <si>
    <t>Jumlah/Paket Peningkatan Kapasitas dan Profesionalitas Aparat Pengendalian dan Pembinaan</t>
  </si>
  <si>
    <t>Penetapan angka kredit fungsional</t>
  </si>
  <si>
    <t>Terlaksananya Penetapan angka kredit fungsional</t>
  </si>
  <si>
    <t>Jumlah PAK</t>
  </si>
  <si>
    <t>Sosialisasi peraturan perundang-undangan</t>
  </si>
  <si>
    <t>Terlaksananya Sosialisasi peraturan perundang-undangan</t>
  </si>
  <si>
    <t>Jumlah aparatur yang mengikuti Sosialisasi peraturan perundang-undangan</t>
  </si>
  <si>
    <t>Bimbingan teknis implementasi peraturan perundang-undangan</t>
  </si>
  <si>
    <t>Terlaksananya Bimbingan teknis implementasi peraturan perundang-undangan</t>
  </si>
  <si>
    <t>Jumlah aparatur yang mengikuti Bimbingan teknis implementasi peraturan perundang-undangan</t>
  </si>
  <si>
    <t xml:space="preserve">Program peningkatan pengembangan sistem pelaporan capaian kinerja dan keuangan </t>
  </si>
  <si>
    <t>Meningkatnya Penata Usaha Keuangan dan Pencapaian kinerja program yang mendukung kelancaran tugas dan fungsi OPD</t>
  </si>
  <si>
    <t>Persentase peningkatan pengembangan sistem laporan capaian kinerja dan keuangan</t>
  </si>
  <si>
    <t>Penyusunan laporan capaian kinerja dan ikhtisar realisasi kinerja SKPD</t>
  </si>
  <si>
    <t>Tersusunnya laporan capaian kinerja dan ikhtisar realisasi kinerja SKPD</t>
  </si>
  <si>
    <t>Jumlah dokumen Laporan capaian kinerja dan ikhtisar realisasi kinerja SKPD</t>
  </si>
  <si>
    <t>Penyusunan laporan keuangan semesteran</t>
  </si>
  <si>
    <t>Tersusunnya laporan keuangan semesteran</t>
  </si>
  <si>
    <t>Jumlah dokumen Laporan keuangan semesteran</t>
  </si>
  <si>
    <t>Penyusunan pelaporan prognosis realisasi anggaran</t>
  </si>
  <si>
    <t>Tersusunnya pelaporan prognosis realisasi anggaran</t>
  </si>
  <si>
    <t>Jumlah dokumen Laporan prognosis realisasi anggaran</t>
  </si>
  <si>
    <t>Penyusunan pelaporan keuangan akhir tahun</t>
  </si>
  <si>
    <t>Tersusunnya pelaporan keuangan akhir tahun</t>
  </si>
  <si>
    <t>Jumlah dokumen Laporan keuangan akhir tahun</t>
  </si>
  <si>
    <t>Terlaksananya  Monitoring, evaluasi dan pelaporan</t>
  </si>
  <si>
    <t>Jumlah Dokumen hasil monitoring dan evaluasi</t>
  </si>
  <si>
    <t>Pengendalian Penyelesaian Hasil Pemeriksaan dan Tindak Lanjut</t>
  </si>
  <si>
    <t>Terlaksananya Pengendalian Penyelesaian Hasil Pemeriksaan dan Tindak Lanjut</t>
  </si>
  <si>
    <t>Jumlah dokumen hasil Pengendalian Penyelesaian Hasil Pemeriksaan dan Tindak Lanjut</t>
  </si>
  <si>
    <t>Pengumpulan, Updating dan Analysis Data Informasi Penyusunan Profil Kinerja OPD (UPTB)</t>
  </si>
  <si>
    <t>Terlaksananya Pengumpulan, Updating dan Analysis Data Informasi Penyusunan Profil Kinerja OPD (UPTB)</t>
  </si>
  <si>
    <t>Jumlah Dokumen Profil OPD yang Divalidasi Data dan Informasi Kinerjanya</t>
  </si>
  <si>
    <t>Penyusunan Dokumen Pelaporan Akuntabilitas Kinerja SKPD</t>
  </si>
  <si>
    <t>Tersusunnya Dokumen Pelaporan Akuntabilitas Kinerja SKPD</t>
  </si>
  <si>
    <t>Jumlah dokumen akuntabilitas kinerja OPD yang akuntabel</t>
  </si>
  <si>
    <t>Jumlah dokumen perencanaan (Renstra, Renja, RKA) OPD</t>
  </si>
  <si>
    <t>Penyusunan laporan bulanan triwulan dan akhir tahunan</t>
  </si>
  <si>
    <t>Tersusunnya laporan bulanan triwulan dan akhir tahunan</t>
  </si>
  <si>
    <t>Jumlah  dan jenis dokumen  laporan</t>
  </si>
  <si>
    <t xml:space="preserve">Meningkatnya Kualitas Pengelolaan Keuangan Daerah </t>
  </si>
  <si>
    <t>Peningkatan manajemen asset/barang milik daerah</t>
  </si>
  <si>
    <t>Terlaksananya Peningkatan manajemen asset/barang milik daerah</t>
  </si>
  <si>
    <t>Jumlah dokumen aset/barang milik daerah</t>
  </si>
  <si>
    <t>Pengelolaan dan Penataan Arsip</t>
  </si>
  <si>
    <t>Terlaksananya pengelolaan dan Penataan Arsip</t>
  </si>
  <si>
    <t>Jumlah Arsip yang ditata dan dikelola</t>
  </si>
  <si>
    <t>Pengelolaan PAD sektor lingkungan hidup dan kehutanan</t>
  </si>
  <si>
    <t>Terlaksananya Pengelolaan PAD sektor lingkungan hidup dan kehutanan</t>
  </si>
  <si>
    <t>Jumah PAD sektor lingkungan hidup dan kehutanan</t>
  </si>
  <si>
    <t>Terlaksananya Peningkatan Kapasitas Pengeioiaan Keuangan Daerah</t>
  </si>
  <si>
    <t>Penyusunan Rencana Kebutuhan Barang Milik Daerah (RKBMD)</t>
  </si>
  <si>
    <t>Tersusunnya Rencana Kebutuhan Barang Milik Daerah (RKBMD)</t>
  </si>
  <si>
    <t>Jumlah Dokumen Rencana Kebutuhan Barang Milik Daerah (RKBMD) yang tersusun</t>
  </si>
  <si>
    <t>Terlaksananya Tindak Lanjut Hasil Temuan Pengawasan</t>
  </si>
  <si>
    <t>Jumlah Laporan Hasil Temuan yang Ditindak Lanjuti</t>
  </si>
  <si>
    <t>KONDISI AWAL 2018</t>
  </si>
  <si>
    <t>Jumlah surat keputusan gubernur tentang evaluasi perda dan perkada tentang APBD dan perubahan APBD Kab./Kota</t>
  </si>
  <si>
    <t>Jumlah surat keputusan gubernur tentang evaluasi rancangan raperda dan raperkada pertanggungjawaban APBD Kab./Kota</t>
  </si>
  <si>
    <t>Jumlah dokumen laporan pertanggungjawaban penggunaan dana bantuan keuangan provinsi yang tersampaikan oleh pemerintah kab/kota dan desaKab/Kota yang terbina</t>
  </si>
  <si>
    <t>Jumlah dokumen hasil rekonsiliasi APBD Kab/Kota yang terlaksana</t>
  </si>
  <si>
    <t>Jumlah elemen data sektoral yang tersedia</t>
  </si>
  <si>
    <t>Tersusunnya data spasial</t>
  </si>
  <si>
    <t>Jumlah peserta yang mengikuti forum perencanaan partisipatif yang diselenggarakan</t>
  </si>
  <si>
    <t>Dokumen RKPD</t>
  </si>
  <si>
    <t>Terselenggaranya Musrenbang RKPD</t>
  </si>
  <si>
    <t>Jumlah partisipan dalam musrenbang RKPD</t>
  </si>
  <si>
    <t xml:space="preserve">Tersusunya laporan keterangan pertangggungjawaban kepala daerah </t>
  </si>
  <si>
    <t xml:space="preserve">Tersusunnya Dokumen Perencanaan Bappeda </t>
  </si>
  <si>
    <t>Jumlah dokumen hasil evaluasi perencanaan</t>
  </si>
  <si>
    <t>Jumlah dokumen RPJMD kab/kota yang diselaraskan</t>
  </si>
  <si>
    <t>Tersusunnya strategi pencapaian target dan indikator SDGs</t>
  </si>
  <si>
    <t>Jumlah dokumen laporan tahunan pencapaian target SDGs</t>
  </si>
  <si>
    <t>Jumlah peserta sosialisasi ketentuan di bidang cukai dan DBHCHT</t>
  </si>
  <si>
    <t>Jumlah Dokumen perencanaan pengembangan Geopark</t>
  </si>
  <si>
    <t>Jumlah Hasil penelitian dan pengembangan ekonomi dan wilayah</t>
  </si>
  <si>
    <t>Jumlah peserta dialog dengan tokoh masyarakat, tokoh agama, mahasiswa &amp; pemuda NTB  yang ada di Jakarta dan sekitarnya.</t>
  </si>
  <si>
    <t>Jumlah elemen data hasil produksi bidang pertambangan</t>
  </si>
  <si>
    <t>Jumlah dokumen hasil monitoring dan pengendalian pertambangan mineral logam</t>
  </si>
  <si>
    <t>Jumlah dokumen hasil monitoring dan pengendalian pertambangan mineral bukan logam dan batuan</t>
  </si>
  <si>
    <t>Jumlah Dokumen hasil sinkronisasi program/kegiatan bidang energi dan sumberdaya mineral</t>
  </si>
  <si>
    <t xml:space="preserve">Jumlah dokumen hasil Pemantauan dan evaluasi kegiatan bidang energi dan sumberdaya mineral </t>
  </si>
  <si>
    <t>41,09; 88</t>
  </si>
  <si>
    <t>jumlah peserta rapat alat kelengkapan dewan</t>
  </si>
  <si>
    <t>jumlah peserta  rapat paripurna</t>
  </si>
  <si>
    <t>jumlah dokumen hasil reses anggota DPRD</t>
  </si>
  <si>
    <t>Jumlah dokumen hasil kunjungan kerja pimpinan dan anggota DPRD</t>
  </si>
  <si>
    <t>jumlah peserta dan jenis bimtek/workshop/pelatihan lainnya bagi pimpinan dan anggota DPRD</t>
  </si>
  <si>
    <t>jumlah kegiatan DPRD yang tersosialisasikan/terpublikasi</t>
  </si>
  <si>
    <t>Jumlah dokumen persiapan perencanaan, penganggaran, dan monev program kesehatan</t>
  </si>
  <si>
    <t>Jumlah dokumen profil kesehatan daerah</t>
  </si>
  <si>
    <t>Persentase peningkatan pendapatan BLUD</t>
  </si>
  <si>
    <t>Jumlah pendapatanBLUD</t>
  </si>
  <si>
    <t>Meningkatnya pemasaran hasil produksi pertanian/perkebunan</t>
  </si>
  <si>
    <t>Terlaksananya Promosi atas hasil produksi pertanian/ perkebunan unggulan daerah</t>
  </si>
  <si>
    <t>Jumlah lembaga/organisasi yang dibina, diawasi dan dievaluasi Pelaksanaan Keamanan Informasinya di Provinsi NTB</t>
  </si>
  <si>
    <t>Persentase Peningkatan Kapasitas SDM Bidang Komunikasi Informatika</t>
  </si>
  <si>
    <t>Jumlah  KUMKM  yang mendapat fasilitasi akses permodalan</t>
  </si>
  <si>
    <t>Jumlah jaringan kerjasama usaha koperasi yang ditingkatkan</t>
  </si>
  <si>
    <t>Jumlah Koperasi yang difasilitasi pengembangannya</t>
  </si>
  <si>
    <t>Jumlah Geosite di NTB yang tertata dan di kembangkan</t>
  </si>
  <si>
    <t>Jumlah anggota masyarakat yang ditingkatkan perannya dalam pemanfaatan ruang</t>
  </si>
  <si>
    <t>Jumlah fasilitas umum dan perkantoran yang terbangun</t>
  </si>
  <si>
    <t>Jumlah peserta pelatihan uji kompetensi dan keberhasilan konstruksi</t>
  </si>
  <si>
    <t>Jumlah unit  P2JK (pemberdayaan dan pengawasan jasa kontruksi) di kab/kota yang diberdayakan</t>
  </si>
  <si>
    <t>Jumlah  ijin usaha jasa konstruksi yang diterbitkan</t>
  </si>
  <si>
    <t>Jumlah peserta  Forum Jasa Konstruksi Daerah (FJKD)</t>
  </si>
  <si>
    <t>Terlaksananya sosialisasi dan diseminasi peraturan perundang-undangan jasa kontruksi</t>
  </si>
  <si>
    <t>Jumlah peserta sosialisasi dan diseminasi peraturan perundang-undangan jasa kontruksi</t>
  </si>
  <si>
    <t xml:space="preserve">Jumlah dokumen hasil sinkronisasi kebijakan pengembangan kawasan </t>
  </si>
  <si>
    <t>Jumlah dokumen kebijakan pengembangan antar sektor</t>
  </si>
  <si>
    <t>Jumlah dokumen perencanaan pengembangan keterpaduan prasarana dan sarana infrastruktur wilayah</t>
  </si>
  <si>
    <t>Jumlah dokumen hasil Pengujian Tanah dan Bahan Bangunan</t>
  </si>
  <si>
    <t>Jumlah dokumen hasil Pengujian Kualitas Air</t>
  </si>
  <si>
    <t>Jumlah peserta Bimtek Manajemen Badan Usaha Milik Desa</t>
  </si>
  <si>
    <t>Terlaksananya Kajian peningkatan  Kapasitas BUMDes</t>
  </si>
  <si>
    <t>Jumlah dokumen Kajian peningkatan  Kapasitas BUMDes</t>
  </si>
  <si>
    <t>Jumlah kawasan ekonomi pedesaan yang dikembangkan</t>
  </si>
  <si>
    <t>Jumlah lembaga ekonomi desa yang dikelola dengan baik</t>
  </si>
  <si>
    <t>Penguatan Pengurus BUMDes</t>
  </si>
  <si>
    <t>Terlaksananya Penguatan Pengurus BUMDes</t>
  </si>
  <si>
    <t>Jumlah pengurus BUMDes yang ditingkatkan kapasitasnya</t>
  </si>
  <si>
    <t>Jumlah pendamping Desa yang ditingkatkan kapasitasnya</t>
  </si>
  <si>
    <t>Jumlah juara lomba desa/kelurahan</t>
  </si>
  <si>
    <t>Prosentase Aparatur Desa yang ditingkatkan kapasitasnya</t>
  </si>
  <si>
    <t>Jumlah peraturan desa yang berkualitas</t>
  </si>
  <si>
    <t>Terlaksananya Bimbingan teknis aparatur pemerintah desa dalam bidang pengelolaan keuangan desa</t>
  </si>
  <si>
    <t>Jumlah Aparatur Desa yang terbina dalam pengelolaan keuangan desa</t>
  </si>
  <si>
    <t>Jumlah dokumen laporan hasil monitoring dan evaluasi pemerintahan desa</t>
  </si>
  <si>
    <t>Jumlah peserta pekan inovasi perkembangan desa</t>
  </si>
  <si>
    <t xml:space="preserve">Jumlah informasi yang disebarkan </t>
  </si>
  <si>
    <t>Jumlah desa yang terbina</t>
  </si>
  <si>
    <t>Jumlah dokumen hasil koordinasi perencanaan dan pengendalian</t>
  </si>
  <si>
    <t>Jumlah peserta Bimbingan Teknis Operator Profil Desa</t>
  </si>
  <si>
    <t>Meningkatnya keberdayaan masyarakat pedesaan</t>
  </si>
  <si>
    <t>Terlaksananyagelar  TTG Tingkat Nasional</t>
  </si>
  <si>
    <t>Jumlah peserta gelar TTG nasional</t>
  </si>
  <si>
    <t>Terlaksananya Pengembangan Rehabilitasi dan Konservasi Sumber Daya Alam dalam Pemanfaatan TTG</t>
  </si>
  <si>
    <t>Jumlah peserta Pengembangan Rehabilitasi dan Konservasi Sumber Daya Alam dalam Pemanfaatan TTG</t>
  </si>
  <si>
    <t xml:space="preserve"> Terlaksananya Pengembangan Wilayah Pesisir</t>
  </si>
  <si>
    <t>Jumlah wilayah pesisir yang dikembangkan</t>
  </si>
  <si>
    <t>Jumlah aparatur desa yang ditingkatkan kapasitasnya dal pengelolaan sarana dan prasarana des</t>
  </si>
  <si>
    <t>Jumlah dokumen laporan hasil monitoring dan evaluasi lumbung bersaing</t>
  </si>
  <si>
    <t>Jumlah lembaga adat yang ditingkatkan kapasitasnya</t>
  </si>
  <si>
    <t>Jumlah  lembaga pemberdayaan masyarakat (LPM) yang ditingkatkan kapasitasnya</t>
  </si>
  <si>
    <t>Jumlah Paralegal yang Terbina</t>
  </si>
  <si>
    <t>Jumlah Kader Pemberdayaan Masyarakat yang ditingkatkan kapasitasnya</t>
  </si>
  <si>
    <t>Jumlah Kader Posyandu yang  terbina</t>
  </si>
  <si>
    <t>Jumlah siswa peserta sosialisasi Penanggulangan Narkoba dan PMS di Sekolah</t>
  </si>
  <si>
    <t>Jumlah tenaga pendamping kelompok bina keluarga  yang terlatih</t>
  </si>
  <si>
    <t>Persentase peningkatan prestasi pemuda</t>
  </si>
  <si>
    <t>Persentase peningkatan partisipasi dalam pembangunan</t>
  </si>
  <si>
    <t>Jumlah pemuda yang ditingkatkan kapasitasnya</t>
  </si>
  <si>
    <t xml:space="preserve">Jumlah generasi muda yang diberikan penyuluhan pencegahan penggunaan narkoba </t>
  </si>
  <si>
    <t>Jumlah perangkat daerah yang terevaluasi</t>
  </si>
  <si>
    <t>Jumlah dokumen hasil monev batas daerah dan penataan desa</t>
  </si>
  <si>
    <t>Jumlah dokumen hasil monev trantib, linmas dan kebencanaan</t>
  </si>
  <si>
    <t>Terlaksananya monitoring dan evaluasi pelaksanaan dekon TP</t>
  </si>
  <si>
    <t>Jumlah dokumen hasil monev pelaksanaan dekon TP</t>
  </si>
  <si>
    <t xml:space="preserve">Tersusunnya kebijakaan penataan Perusahaan Daerah dan Badan Usaha Milik Daerah </t>
  </si>
  <si>
    <t>Kajian peraturan perundang-undangan daerah terhadap peraturan perundang-undangan yang baru, lebih tinggi dari keserasian antar peraturan perundang-undangan daerah</t>
  </si>
  <si>
    <t>Jumlah Produk Hukum Daerah kabupaten/kota yang difasilitasi dan dievaluasi</t>
  </si>
  <si>
    <t xml:space="preserve">Persentase peningkatan kualitas  kebijakan  penanganan penyakit menular yang dihasilkan </t>
  </si>
  <si>
    <t xml:space="preserve">Terlaksananya koordinasi dan evaluasi pariwisata dan perhubungan </t>
  </si>
  <si>
    <t>Terlaksananya koordinasi dan evaluasi pengendalian  Inflasi Daerah</t>
  </si>
  <si>
    <t>Persentase peningkatan Inovasi Pelayanan Publik yang tereplikasi</t>
  </si>
  <si>
    <t>Persentase peningkatan kualitas Rumusan Bahan Kebijakan Pimpinan dalam pengendalian penduduk dan KB</t>
  </si>
  <si>
    <t xml:space="preserve">Terlaksananya koordinasi, monitoring dan evaluasi bahan galian dan energi </t>
  </si>
  <si>
    <t>Terlaksananya koordinasi, monitoring dan evaluasi perindustrian dan perdagangan</t>
  </si>
  <si>
    <t xml:space="preserve">Terlaksananya koordinasi, monitoring dan evaluasi produksi pertanian,kehutanan,kelautan dan perikanan </t>
  </si>
  <si>
    <t xml:space="preserve">Terlaksananya koordinasi, Monitoring dan Evaluasi Pengembangan investasi </t>
  </si>
  <si>
    <t>Cakupan fasilitasi kerjasama antar pemerintah daerah</t>
  </si>
  <si>
    <t>Jumlah dan jenis iuran kerjasama yang dibayarkan</t>
  </si>
  <si>
    <t>Jumlah peserta Lomba Sekolah Sehat</t>
  </si>
  <si>
    <t>Jumlah dokumen laporan hasil pemberdayaan masyarakat</t>
  </si>
  <si>
    <t>Jumlah jamaah haji yang terlayani</t>
  </si>
  <si>
    <t>Event pesona hasanah Ramadhan</t>
  </si>
  <si>
    <t>Terlaksananya Rapat Koordinasi Forum Koordinasi Kerukunan Umat Beragama / FKUB</t>
  </si>
  <si>
    <t>Jumlah peserta Rapat Koordinasi Forum Koordinasi Kerukunan Umat Beragama / FKUB</t>
  </si>
  <si>
    <t>Terlaksananya Verifikasi dan Evaluasi Bantuan Sosian dan Hibah di bidang keagamaan</t>
  </si>
  <si>
    <t>Jumlah lembaga/orang bidang keagamaan  penerima Bantuan Sosian dan Hibah yang terverifikasi</t>
  </si>
  <si>
    <t>Jumlah pelayanan kedinasaan pemerintah pusat dan pemerintah daerah lainnya yang terlaksana</t>
  </si>
  <si>
    <t>Jumlah tokoh masyarakat, pimpinan/anggota organisasi sosial kemasyarakatan peserta Dialog/audiensi</t>
  </si>
  <si>
    <t>Jumlah Pelayanan kedinasaan Gubernur dan Wakil Gubernur beserta Pendamping yang Terlaksana</t>
  </si>
  <si>
    <t>Persentase peningkatan kualitas rumusan bahan kebijakan pimpinan di bidang kesejahteraan sosial</t>
  </si>
  <si>
    <t>Jumlah bahan rumusan kebijakan penanggulangan AIDS</t>
  </si>
  <si>
    <t xml:space="preserve">Terlaksananya Koordinasi dan Sosialisasi Pencegahan Pemberantasan Penanggulangan Peredaran Gelap Narkoba </t>
  </si>
  <si>
    <t xml:space="preserve">Jumlah bahan rumusan kebijakan pemberantasan penanggulangan peredaran gelap Narkoba </t>
  </si>
  <si>
    <t>Persentase peningkatan Kualitas Rumusan Kebijakan Pimpinan Bidang Pendidikan, Kebudayaan, Pemuda dan Olahraga</t>
  </si>
  <si>
    <t>jumlah peserta lomba parade marching band dan gendang beleq</t>
  </si>
  <si>
    <t>Terfasilitasinya Penyelesaian konflik pertanahan dan tanah bermasalah</t>
  </si>
  <si>
    <t>Terlaksananya Pembinaan, Pengawasan dan Pengendalian Tanah Terlantar</t>
  </si>
  <si>
    <t>Jumlah dokumen hasil pembinaan, pengawasan dan pengendalian tanah terlantar yang dilaksanakan</t>
  </si>
  <si>
    <t xml:space="preserve">Terlaksananya koordinasi, monev administrasi pertanahan </t>
  </si>
  <si>
    <t xml:space="preserve">Jumlah bahan rumusan kebijakan administrasi pertanahan </t>
  </si>
  <si>
    <t>Meningkatnya kualitas rumusan kebijakan Perlindungan dan Pengembangan Lembaga Ketenagakerjaan</t>
  </si>
  <si>
    <t>Persentase peningkatan kualita kebijakan pengawasan dan perlindungan tenaga kerja</t>
  </si>
  <si>
    <t xml:space="preserve">Terlaksananya Koordinasi dan evaluasi pengawasan dan perlindungan tenaga kerja </t>
  </si>
  <si>
    <t>Jumlah bahan rumusan kebijakan pengawasan dan perlindungan tenaga kerja</t>
  </si>
  <si>
    <t>jumlah dokumen SOP perangkat daerah / unit daerah</t>
  </si>
  <si>
    <t>Meningkatnya pengembangan kerjasama pengelolaan budaya daerah</t>
  </si>
  <si>
    <t>Persentase peningkatan pengembangan kerjasama pengelolaan budaya daerah</t>
  </si>
  <si>
    <t>Jumlah kemitraan pengelolaan kebudayaan antar daerah</t>
  </si>
  <si>
    <t>jumlah elemen data statisrik kebudayaan dan pariwisata yang tersedia</t>
  </si>
  <si>
    <t>jumlah dokumen hasil monitoring dan evaluasi pelaksanaan kurikulum yang tersedia</t>
  </si>
  <si>
    <t>Jumlah elemen Data Pendidikan yang valid</t>
  </si>
  <si>
    <t xml:space="preserve">Terlaksananya sinkronisasi program pendidikan </t>
  </si>
  <si>
    <t>Nilai ekspor produk unggulan daerah</t>
  </si>
  <si>
    <t>Terlaksananya Pengembangan informasi peluang pasar perdagangan luar negeri</t>
  </si>
  <si>
    <t>Terlaksananya Penguatan Kebijakan Penyederhanaan Prosedur dan Dokumen Ekspor dan Impor</t>
  </si>
  <si>
    <t xml:space="preserve">Jumlah  Kerjasama, Jejaring Usaha dan Mitra usaha </t>
  </si>
  <si>
    <t xml:space="preserve">Terllaksananya partisipasi pada pameran dan promosi luar negeri </t>
  </si>
  <si>
    <t xml:space="preserve">Jumlah UKM yang berpartisipasi pada pameran dan promosi luar negeri </t>
  </si>
  <si>
    <t>Jumlah dokumen hasil Monitoring Importir yang sudah Memiliki API dan SKA</t>
  </si>
  <si>
    <t>Terlaksananya Sosialisasi INATRADE</t>
  </si>
  <si>
    <t>Jumlah Produk Unggulan Daerah yang di sebarkan melalui E-Comerse</t>
  </si>
  <si>
    <t>Jumlah pengaduan konsumen yang difasilitasi</t>
  </si>
  <si>
    <t>Terlaksananya Monitoring dan evaluasi terhadap kelembagaan, pemberdayaan, dan jejaring perlindungan konsumen</t>
  </si>
  <si>
    <t>Jumlah dokumen hasil  Monitoring dan Evaluasi terhadap Kelembagaan, Pemberdayaan dan Jejaring Perlindungan Konsumen</t>
  </si>
  <si>
    <t xml:space="preserve">Terlaksananya Pengawasan perizinan Peredaran Barang dan Jasa (SNI Kadaluarsa) </t>
  </si>
  <si>
    <t>Jumlah perizinan Pelaku Usaha yang diawasi</t>
  </si>
  <si>
    <t>Terlaksananya monitoring dan evaluasi tertib niaga</t>
  </si>
  <si>
    <t>Jumlah dokumen hasil Monev Tertib Niaga</t>
  </si>
  <si>
    <t>Terlaksananya Penguatan kepala pasar dalam pengawasan peredaran bahan berbahaya di pasar rakyat</t>
  </si>
  <si>
    <t>Meningkatnya Pembinaan dan pengembangan usaha daerah</t>
  </si>
  <si>
    <t>Persentase Peningkatan Kerjasama, Jejaring Usaha Dan Mitra usaha</t>
  </si>
  <si>
    <t xml:space="preserve">Terlaksananya penyelarasan program perdagangan </t>
  </si>
  <si>
    <t xml:space="preserve">Jumlah program perdagangan yang diselaraskan </t>
  </si>
  <si>
    <t>Terlaksananya peningkatan kerjasama mitra praja utama</t>
  </si>
  <si>
    <t xml:space="preserve">Jumlah kerjasama mitra praja utama </t>
  </si>
  <si>
    <t>Tersedianya informasi strategis pembangunan sektor Perdagangan</t>
  </si>
  <si>
    <t>Jumlah dokumen Informasi Strategis Pembangunan Sektor  Perdagangan</t>
  </si>
  <si>
    <t>Pertumbuhan Jumlah Negara Tujuan Ekspor produk unggulan darah</t>
  </si>
  <si>
    <t>Terlaksananya Pengawasan peredaran barang ekspor dan impor</t>
  </si>
  <si>
    <t xml:space="preserve">Jumlah dokumen hasil pengawasan peredaran barang ekspor dan impor </t>
  </si>
  <si>
    <t>Telaksananya evaluasi Sistem Transportasi ASDP</t>
  </si>
  <si>
    <t>Jumlah Dokumen hasil Evaluasi Operasional Transportasi ASDP</t>
  </si>
  <si>
    <t>Telaksananya evaluasi Sistem Transportasi Perkotaan</t>
  </si>
  <si>
    <t>Jumlah Kab/ Kota Tertib Lalu Lintas yang terpilih</t>
  </si>
  <si>
    <t>Jumlah Dokumen pelaporan Penurunan Gas Rumah Kaca</t>
  </si>
  <si>
    <t>Meningkatnya  Kerjasama Pembangunan Sektor Perindustrian</t>
  </si>
  <si>
    <t>Persentase peningkatan Kerjasama Ikm Dengan Mitra</t>
  </si>
  <si>
    <t>Jumlah elemen data dan informasi sektor perindustrian</t>
  </si>
  <si>
    <t>Jumlah dokumen program perindustrian yang diselaraskan</t>
  </si>
  <si>
    <t>Jumlah kerjasama pembangunan antar daerah</t>
  </si>
  <si>
    <t>Jumlah Kajian sistem administrasi kearsipan</t>
  </si>
  <si>
    <t>jumlah unit peralatan jaringan informasi kearsipan yang terpelihara</t>
  </si>
  <si>
    <t>Persentase peningkatan dokumen/arsip daerah yang terselamatkan dan dilestarikan</t>
  </si>
  <si>
    <t>jumlah arsip inaktif dan statis yang diolah hasil akuisisi</t>
  </si>
  <si>
    <t>Terlaksananya Penilaian  arsip inaktif dan statistis hasil akuisisi</t>
  </si>
  <si>
    <t>Persentase peningkatan pemeliharaan sarana dan prasarana kearsipan</t>
  </si>
  <si>
    <t>Jumlah dan jenis sarana pengolahan dan penyimpanan arsip yang terpelihara</t>
  </si>
  <si>
    <t>Persentase Peningkatan Kualitas Layanan Informasi</t>
  </si>
  <si>
    <t>Jumlah unit sarana layanan informasi arsip</t>
  </si>
  <si>
    <t>Jumlah peserta sosialisasi/penyuluhan kearsipan di lingkungan instansi pemerintah/swasta</t>
  </si>
  <si>
    <t>Jumlah dokumen hasil pembinaan dan pengawasan kearsipan</t>
  </si>
  <si>
    <t>Cakupan Peningkatan Record Center OPD</t>
  </si>
  <si>
    <t>Jumlah instansi model /Record Center Model yang dibina</t>
  </si>
  <si>
    <t>Jumlah dokumen hasil Monev kearsipan</t>
  </si>
  <si>
    <t>Persentase peningkatan Pemegang IUP yang melaksanakan Good Mining Practices</t>
  </si>
  <si>
    <t>Jumlah dokumen hasil Monitoring dan Pengendalian Kegiatan Pertambangan Mineral Bukan Logam dan Batuan</t>
  </si>
  <si>
    <t>Jumlah dokumen hasil Monitoring dan Pengendalian Kegiatan Pertambangan Mineral Logam</t>
  </si>
  <si>
    <t>Jumlah elemen data produksi bidang pertambangan</t>
  </si>
  <si>
    <t xml:space="preserve">Terlaksananya Bimtek Kewirausahaan </t>
  </si>
  <si>
    <t>Jumlah peserta Bimtek Kewirausahaan</t>
  </si>
  <si>
    <t>Terlaksananya Bimtek Pengolahan Hasil Pertanian</t>
  </si>
  <si>
    <t>Jumlah peserta Bimtek Pengolahan Hasil Pertanian</t>
  </si>
  <si>
    <t>Tersusunnya Naskah Kerjasama Antar Daerah (KSAD)</t>
  </si>
  <si>
    <t xml:space="preserve">Jumlah dokumen Persiapan Administrasi Lokasi Transmigrasi </t>
  </si>
  <si>
    <t>Misi/Program Unggulan</t>
  </si>
  <si>
    <t>Perangkat Daerah</t>
  </si>
  <si>
    <t>Program/Kegiatan</t>
  </si>
  <si>
    <t>Indikator Kinerja Program/Kegiatan</t>
  </si>
  <si>
    <t>Target</t>
  </si>
  <si>
    <t xml:space="preserve">Misi 1 NTB TANGGUH DAN MANTAP </t>
  </si>
  <si>
    <t>Percepatan Jalan Mantap</t>
  </si>
  <si>
    <t>SPAM Regional</t>
  </si>
  <si>
    <t>Irigasi Cukup</t>
  </si>
  <si>
    <t>NTB Terkoneksi</t>
  </si>
  <si>
    <t>Desa Tangguh Bencana dan Sekolah Siaga Bencana</t>
  </si>
  <si>
    <t>Nusa Terang benderang</t>
  </si>
  <si>
    <t>5.57</t>
  </si>
  <si>
    <t xml:space="preserve">Misi 2 NTB BERSIH DAN MELAYANI </t>
  </si>
  <si>
    <t>eNTeBe Plan</t>
  </si>
  <si>
    <t>SAKIP LEVEL A</t>
  </si>
  <si>
    <t>E-Samsat dan Samsat Delivery</t>
  </si>
  <si>
    <t>NTB Care</t>
  </si>
  <si>
    <t xml:space="preserve">Research Based Policy </t>
  </si>
  <si>
    <t>NTB Satu Data, 
NTB Satu Peta</t>
  </si>
  <si>
    <t xml:space="preserve">NTB WTP </t>
  </si>
  <si>
    <t xml:space="preserve">Misi 3 NTB SEHAT DAN CERDAS </t>
  </si>
  <si>
    <t>1.000 Cendekia dan Rumah Bahasa</t>
  </si>
  <si>
    <t>Revitalisasi Posyandu</t>
  </si>
  <si>
    <t>Re-engineering SMK</t>
  </si>
  <si>
    <t>NTB Juara</t>
  </si>
  <si>
    <t>Generasi Emas NTB</t>
  </si>
  <si>
    <t>Air Bersih Untuk Semua</t>
  </si>
  <si>
    <t>Rumah Layak Huni</t>
  </si>
  <si>
    <t xml:space="preserve">Misi 4 NTB ASRI DAN LESTARI </t>
  </si>
  <si>
    <t xml:space="preserve">Tata Ruang Berkelanjutan
</t>
  </si>
  <si>
    <t>NTB Zero Waste dan Bank Sampah</t>
  </si>
  <si>
    <t>NTB Hijau dan Taman Asri</t>
  </si>
  <si>
    <t xml:space="preserve">Persentase desa sekitar hutan yang diberdayakan melalui pembentukan kelompok HHBK dan Jasling </t>
  </si>
  <si>
    <t xml:space="preserve"> Cakupan Luas Pengembangan Tanaman Gaharu dan HHBK Lainnya</t>
  </si>
  <si>
    <t>Geopark Dunia</t>
  </si>
  <si>
    <t xml:space="preserve">Misi 5 NTB SEJAHTERA DAN MANDIRI </t>
  </si>
  <si>
    <t xml:space="preserve">Melawan kemiskinan 
dari desa </t>
  </si>
  <si>
    <t>- BUMDes</t>
  </si>
  <si>
    <t>- Jamban Keluarga</t>
  </si>
  <si>
    <t>- RTLH</t>
  </si>
  <si>
    <t>- Kube</t>
  </si>
  <si>
    <t>- KRPL</t>
  </si>
  <si>
    <t>- Bank Sampah</t>
  </si>
  <si>
    <t>- Air Bersih</t>
  </si>
  <si>
    <t>- Pengembangan Desa Wisata</t>
  </si>
  <si>
    <t>- Pertanian Konservasi</t>
  </si>
  <si>
    <t>- Sambungan Listrik Murah dan Hemat</t>
  </si>
  <si>
    <t>- Desa Berdaya Mandiri Pangan</t>
  </si>
  <si>
    <t>- Budidaya Udang/Motorisasi Nelayan</t>
  </si>
  <si>
    <t>- BPNT</t>
  </si>
  <si>
    <t>Bumdes Maju</t>
  </si>
  <si>
    <t>Keluarga Sasambo Gemilang</t>
  </si>
  <si>
    <t>HHBK Unggul</t>
  </si>
  <si>
    <t>STIP  Inovatif</t>
  </si>
  <si>
    <t>NTB ramah investasi</t>
  </si>
  <si>
    <t>E-Commerce</t>
  </si>
  <si>
    <t>Koperasi Aktif</t>
  </si>
  <si>
    <t>UMKM Bersaing</t>
  </si>
  <si>
    <t>99 Desa Wisata</t>
  </si>
  <si>
    <t xml:space="preserve">Pertanian Lestari
</t>
  </si>
  <si>
    <t>Apartemen 
Ikan</t>
  </si>
  <si>
    <t>Perda Produk Lokal</t>
  </si>
  <si>
    <t>Kampung Unggas</t>
  </si>
  <si>
    <t>Rumah Kemasan</t>
  </si>
  <si>
    <t>Revitalisasi BLK</t>
  </si>
  <si>
    <t xml:space="preserve">Misi 6 NTB AMAN DAN BERKAH </t>
  </si>
  <si>
    <t>IC Pusat Peradaban</t>
  </si>
  <si>
    <t xml:space="preserve">Meningkatnya tata kelola aset daerah </t>
  </si>
  <si>
    <t>Pemanfaatan dan Pengembangan Usaha Bisnis Islamic Centre</t>
  </si>
  <si>
    <t>Terlaksananya Pemanfaatan dan Pengembangan Usaha Bisnis Islamic Centre</t>
  </si>
  <si>
    <t>Jumlah pemakai/ pengguna aset daerah di Islamic Center untuk peningkatan PAD</t>
  </si>
  <si>
    <t>Bale Mediasi dan kampung Madani</t>
  </si>
  <si>
    <t xml:space="preserve">Sekolah Perjumpaan </t>
  </si>
  <si>
    <t>Kota Layak Anak</t>
  </si>
  <si>
    <t>Ramah Difable</t>
  </si>
  <si>
    <t>Kampung Media</t>
  </si>
  <si>
    <t>PAUD Holistik Integratif</t>
  </si>
  <si>
    <t>Akhir RPJMD</t>
  </si>
  <si>
    <t>Literasi Digital</t>
  </si>
  <si>
    <t>Program Strategis</t>
  </si>
  <si>
    <t>PARIWISATA ANDALAN DAN STRATEGIS</t>
  </si>
  <si>
    <t>INDUSTRIALISASI</t>
  </si>
  <si>
    <t>PENGEMBANGANG DAYA SAING SDM</t>
  </si>
  <si>
    <t>NTB RAMAH INVESTASI</t>
  </si>
  <si>
    <t>PENGEMBANGAN KONEKTIVITAS DAN AKSESIBILITAS WILAYAH NTB</t>
  </si>
  <si>
    <t>NTB BERSIH DAN BERKELANJUTAN</t>
  </si>
  <si>
    <t>Program/Kegiatan Rutin</t>
  </si>
  <si>
    <t>Program/Kegiatan Pelaksanaan Urusan</t>
  </si>
  <si>
    <t>Program/Kegiatan Pencapaian Misi</t>
  </si>
  <si>
    <t>PROGRAM UNGGULAN PROVINSI NUSA TENGGARA BARAT</t>
  </si>
  <si>
    <t>PROGRAM STRATEGIS PROVINSI NUSA TENGGARA BARAT</t>
  </si>
  <si>
    <t>Jumlah Geosite yang tertata</t>
  </si>
  <si>
    <t>Terlaksananya  festival Atraksi Budaya</t>
  </si>
  <si>
    <t>Terlaksananya workshop industri kreatif</t>
  </si>
  <si>
    <t>Jumlah peserta Workshop industri kreatif</t>
  </si>
  <si>
    <t>Terlaksananya Tata Kelola Atraksi dan Daya Tarik Wisata</t>
  </si>
  <si>
    <t>Tertatanya Kawasan Pariwisata Strategis</t>
  </si>
  <si>
    <t>Jumlah kawasan strategis pariwisata yang tertata</t>
  </si>
  <si>
    <t>Tersedianya sarana dan prasarana wisata di desa wisata</t>
  </si>
  <si>
    <t>Jumlah Desa Wisata yang memiliki Sarana dan prasarana  wisata standar</t>
  </si>
  <si>
    <t>Terlaksananya workshop paket wisata</t>
  </si>
  <si>
    <t xml:space="preserve">Tertatanya daerah tujuan wisata </t>
  </si>
  <si>
    <t>Jumlah destinasi wisata yang tertata</t>
  </si>
  <si>
    <t>Jumlah peserta workshop paket wisata</t>
  </si>
  <si>
    <t xml:space="preserve">Terlaksananya sosialisasi wisata halal </t>
  </si>
  <si>
    <t>Terlaksananya Pembangunan Sarana dan Prasarana Pariwisata</t>
  </si>
  <si>
    <t>Jumlah peserta sosialisasi desa wisata  dan wisata halal</t>
  </si>
  <si>
    <t>Terlaksananya pelatihan pelaku wisata</t>
  </si>
  <si>
    <t>Terlaksananya penyuluhan sadar wisata dan sadar budaya</t>
  </si>
  <si>
    <t>Terlaksananya promosi pariwisata NTB di dalam dan di luar negeri</t>
  </si>
  <si>
    <t>Jumlah Event promosi wisata yang diikuti</t>
  </si>
  <si>
    <t>Terlaksananya kerjasama promosi pariwisata</t>
  </si>
  <si>
    <t>Jumlah kerjasama promosi pariwisata NTB</t>
  </si>
  <si>
    <t xml:space="preserve">Tersusunnya buku analisa pasar dan statistik pariwisata NTB </t>
  </si>
  <si>
    <t>Jumlah buku analisa pasar dan statistik pariwisata NTB</t>
  </si>
  <si>
    <t>Meningkatnya kemantapan jalan Provinsi NTB</t>
  </si>
  <si>
    <t>DED Pembangunan Jalan</t>
  </si>
  <si>
    <t xml:space="preserve">DED Pembangunan  Jembatan </t>
  </si>
  <si>
    <t>Terlaksananya Monitoring, Evaluasi dan Pelaporan Pembangunan Jalan dan Jembatan</t>
  </si>
  <si>
    <t>Dokumen laporan hasil Monev pembangunan jalan dan jembatan</t>
  </si>
  <si>
    <t>Dokumen laporan hasil pembinaan teknis jalan dan jembatan</t>
  </si>
  <si>
    <t>Tingkat kemantapan jalan provinsi</t>
  </si>
  <si>
    <t>Persentase jalan dan jembatan yang terpelihara</t>
  </si>
  <si>
    <t xml:space="preserve">Meningkatnya pemeliharaan jalan dan jembatan </t>
  </si>
  <si>
    <t>Terpeliharanya jalan provinsi</t>
  </si>
  <si>
    <t>Panjang jalan provinsi yang terpelihara</t>
  </si>
  <si>
    <t>Terlaksananya Rehabilitasi jalan provinsi</t>
  </si>
  <si>
    <t>Jumlah jembatan yang direhabilitasi/ dipelihara</t>
  </si>
  <si>
    <t xml:space="preserve">Terlaksananya survey jalan </t>
  </si>
  <si>
    <t>Jumlah laporan Hasil survey kondisi jembatan</t>
  </si>
  <si>
    <t>Terlaksananya survey kondisi Jembatan</t>
  </si>
  <si>
    <t xml:space="preserve">Meningkatnya kualitas perencanaan jalan dan jembatan </t>
  </si>
  <si>
    <t>Cakupan perencanaan jalan dan jembatan</t>
  </si>
  <si>
    <t>Jumlah sarana dan prasaran ketenagalistrikan yang tersedia</t>
  </si>
  <si>
    <t>Terlaksananya Pembinaan,Pengawasan dan Evaluasi Pengelolaan Bidang Ketenagalistrikan</t>
  </si>
  <si>
    <t>Jumlah Dokumen Hasil Kajian pengembangan sisitem informasi</t>
  </si>
  <si>
    <t>Jumlah informasi pembangunan yang disebarkan kepada publik melalui media</t>
  </si>
  <si>
    <t>Tersebarluaskannya  Informasi Pembangunan Daerah</t>
  </si>
  <si>
    <t>Jumlah informasi yang disebarkan melalui media kreatif</t>
  </si>
  <si>
    <t xml:space="preserve">Terlaksananya akreditasi Lembaga Pelatihan Keterampilan </t>
  </si>
  <si>
    <t>Teridentifikasinya kebutuhan pelatihan tenaga kerja</t>
  </si>
  <si>
    <t>Terlaksananya Penataan Geosite</t>
  </si>
  <si>
    <t xml:space="preserve">Jumlah jenis kebutuhan pelatihan tenaga kerja </t>
  </si>
  <si>
    <t>Terevaluasinya  peningkatan kualitas dan produktifitas tenaga kerja</t>
  </si>
  <si>
    <t>Dokumen hasil evaluasi peningkatan kualitas dan produktivitas tenaga kerja</t>
  </si>
  <si>
    <t xml:space="preserve">Terlaksananya pelatihan kerja berbasis kompetensi </t>
  </si>
  <si>
    <t>Jumlah tenaga kerja yang meningkat kompetensinya</t>
  </si>
  <si>
    <t xml:space="preserve">Terlaksananya pembinaan lembaga pelatihan </t>
  </si>
  <si>
    <t>Jumlah lembaga pelatihan yang terbina</t>
  </si>
  <si>
    <t>Tersedianya peralatan pedidikan dan keterampilan pencari kerja</t>
  </si>
  <si>
    <t xml:space="preserve">Jumlah  peralatan pendidikan dan keterampilan pencari kerja yang diadakan </t>
  </si>
  <si>
    <t>Terlaksananya magang tenaga kerja di luar negeri</t>
  </si>
  <si>
    <t>Jumlah tenaga kerja yang  magang kerja di luar negeri</t>
  </si>
  <si>
    <t xml:space="preserve">Terseleksinya peserta magang kerja diluar negeri </t>
  </si>
  <si>
    <t>Jumlah tenaga kerja magang keluar negeri yang terseleksi</t>
  </si>
  <si>
    <t>Meningkatnya Kapasitas IPTEK Sistem Produksi IKM</t>
  </si>
  <si>
    <t>Terlaksananya inkubasi wira usaha baru (WUB)</t>
  </si>
  <si>
    <t xml:space="preserve">Terrestrukturisasi peralatan produksi IKM </t>
  </si>
  <si>
    <t>Jumlah IKM yang melakukan restrukturisasi peralatan produksi</t>
  </si>
  <si>
    <t>Tersedianya sistem informasi IKM berbasis online</t>
  </si>
  <si>
    <t>Aplikasi sistem informasi IKM berbasis online</t>
  </si>
  <si>
    <t xml:space="preserve">Meningkatnya pembinaan Industri Kecil dan Menengah </t>
  </si>
  <si>
    <t>Jumlah produk IKM yang terfasilitai  HKI, Sertifikasi Test Report, E-Katalog, E-Smart</t>
  </si>
  <si>
    <t>Terlaksananya Fasilitasi Kemitraan Industri Kecil Dan Menengah</t>
  </si>
  <si>
    <t xml:space="preserve">Jumlah kerjasama IKM dengan mitra usaha </t>
  </si>
  <si>
    <t>Terlaksananya Pengembangan Bibit  Tanaman di Showroom Taman Hortikultura (STH) Komoditas Unggulan Daerah</t>
  </si>
  <si>
    <t>Terlaksananya promosi hasil produksi pertanian/ perkebunan unggulan daerah</t>
  </si>
  <si>
    <t>Jumlah event promosi produksi pertanian yang diikuti</t>
  </si>
  <si>
    <t>Tersedianya produksi benih/bibit bermutu</t>
  </si>
  <si>
    <t>Jumlah produksi benih /bibit bermutu</t>
  </si>
  <si>
    <t>Tersedianya sarana dan prasarana perbibitan ternak</t>
  </si>
  <si>
    <t xml:space="preserve">Jumlah unit sarana dan prasarana perbibitan ternak yang tersedia </t>
  </si>
  <si>
    <t>Pembibitan &amp; perawatan ternak sapi Brangus</t>
  </si>
  <si>
    <t>Jumlah Sapi Berangus yang terpelihara</t>
  </si>
  <si>
    <t xml:space="preserve">Jumlah produksi hijauan makanan ternak </t>
  </si>
  <si>
    <t>Jumlah bibit Sapi Bali</t>
  </si>
  <si>
    <t xml:space="preserve">Jumlah produksi straw/mani beku </t>
  </si>
  <si>
    <t>Jumlah RPH/TPH masyarakat yang diawasi</t>
  </si>
  <si>
    <t>Pembibitan hijauan makanan ternak</t>
  </si>
  <si>
    <t>Pembibitan ternak sapi Bali</t>
  </si>
  <si>
    <t>Jumlah dan jenis produksi pakan ternak lokal</t>
  </si>
  <si>
    <t>Jumlah kelompok ternak yang terbina</t>
  </si>
  <si>
    <t>Jumlah straw / mani beku pejantan BULL yang diuji / diawasi</t>
  </si>
  <si>
    <t>Jumlah layanan laboratorium veterinier yang dilaksanakan</t>
  </si>
  <si>
    <t>Jumlah pelayanan rumah sakit hewan yang dilaksanakan</t>
  </si>
  <si>
    <t xml:space="preserve"> Lab IB yang memenuhi Standar ISO/SNI</t>
  </si>
  <si>
    <t>Jumlah RPH/TPH masyarakat yang higienis</t>
  </si>
  <si>
    <t>Terlaksananya peningkatan produksi dan produktifitas ternak</t>
  </si>
  <si>
    <t>Jumlah produksi dan produktifitas ternak</t>
  </si>
  <si>
    <t xml:space="preserve">Jumlah UKM  Yang Dibina Dan Difasilitasi Pengembangan usahanya </t>
  </si>
  <si>
    <t xml:space="preserve">Terlaksananya pembinaan dan fasilitasi pengembangan usaha  </t>
  </si>
  <si>
    <t>Jumlah pengurus  KUKM yang mengikuti Diklat manajemen pengelolaan usaha</t>
  </si>
  <si>
    <t>Jumlah Usaha Kecil Menengah yang memiliki legalitas usaha</t>
  </si>
  <si>
    <t xml:space="preserve">Terfasiliatasinya legalitas Usaha Kecil Menengah </t>
  </si>
  <si>
    <t>Jumlah peserta pelatihan kewirausahaan</t>
  </si>
  <si>
    <t>Tersedianya pendamping diklat KUMKM</t>
  </si>
  <si>
    <t>Tersedianya sarana pemasaran Produk Usaha Mikro Kecil Menengah</t>
  </si>
  <si>
    <t>Jumlah Sarana Pemasaran  Produk UMKM Yang Disediakan</t>
  </si>
  <si>
    <t xml:space="preserve">Terselenggaranya bimbingan teknis dan fasilitasi pengembangan usaha UMKM </t>
  </si>
  <si>
    <t>Jumlah UKM Yang dibimtek dan difasilitasi pengembangan usahanya</t>
  </si>
  <si>
    <t>Jumlah Event Promosi produk UMKM yang diikuti</t>
  </si>
  <si>
    <t>Jumlah Dokumen perencanaan Fasilitas Terminal</t>
  </si>
  <si>
    <t>Jumlah Fasilitas keselamatan LLAJ yang terpelihara</t>
  </si>
  <si>
    <t>Jumlah Unit Pembenihan Ikan yang memnuhi standard sertifikasi CPIB</t>
  </si>
  <si>
    <t>Produksi benih ikan budidaya perikanan air payau</t>
  </si>
  <si>
    <t>Jumlah  peraturan daerah/peraturan gubernur bidang pendidikan yang tersusun</t>
  </si>
  <si>
    <t>Jumlah peserta lomba minat bakat dan kreatifitas siswa</t>
  </si>
  <si>
    <t>Jumlah mahasiswa penerima  beasiswa S1, S2 dan S3</t>
  </si>
  <si>
    <t xml:space="preserve">Terfasilitasinya aktifitas Posyandu </t>
  </si>
  <si>
    <t>Terbinanya Puskesmas dalam penerapan Desa Siaga dan Posyandu Keluarga</t>
  </si>
  <si>
    <t>Jumlah Kader Posyandu yang terbina</t>
  </si>
  <si>
    <t>Tersusunnya Buku potensi investasi</t>
  </si>
  <si>
    <t>Terfasilitasinya perusahan perusahan bermasalah</t>
  </si>
  <si>
    <t>Jumlah Kerjasama Dunia Usaha yang terfasilitasi</t>
  </si>
  <si>
    <t xml:space="preserve">Aplikasi Sistem Informasi Penanaman Modal </t>
  </si>
  <si>
    <t>Tersedianya Sistem Informasi Penanaman Modal</t>
  </si>
  <si>
    <t>Jumlah sarana dan prasaran air limbah yang tersedia</t>
  </si>
  <si>
    <t>Jumlah sarana dan prasaran air minum yang tersedia bagi masyarakat berpenghasilan rendah</t>
  </si>
  <si>
    <t>Jumlah DED saran dan prasarana air limbah</t>
  </si>
  <si>
    <t>Jumlah dokumen data monitoring dan evaluasi prasarana dan fasilitasi perhubungan</t>
  </si>
  <si>
    <t xml:space="preserve">Meningkatnya Angkutan Yang Layak </t>
  </si>
  <si>
    <t xml:space="preserve">Terbentuknya unit usaha pengelolaan sampah </t>
  </si>
  <si>
    <t>Terlaksananya operasional TPAdan TPST Regional</t>
  </si>
  <si>
    <t>Terbentuknya Bank Sampah</t>
  </si>
  <si>
    <t>Terukurnya baku mutu udara dan air di kabupaten/kota</t>
  </si>
  <si>
    <t>Terlaksananya revieuw kelayakan KLHS</t>
  </si>
  <si>
    <t>Terlaksananya pengelolaan sampah dan limbah B3</t>
  </si>
  <si>
    <t>Outcome/Output</t>
  </si>
  <si>
    <t>Jumlah peserta pembinaan/sosialisasi pengusaha angkutan barang dan  Abdi Yasa Teladan Tingkat Provinsi NTB untuk mewakili NTB  di tingkat Nasional</t>
  </si>
  <si>
    <t>Jumlah usulan penghapusan BMD yang ditindaklanjuti</t>
  </si>
  <si>
    <t>Jumlah pengajuan SPM yang diterbitkan menjadi SP2D</t>
  </si>
  <si>
    <t>Jumlah lapoan pertanggungjawaban penggunaan dana bantuan keuangan provinsi yang tersampaikan</t>
  </si>
  <si>
    <t>Jumlah siswa yang tersertifikasi (LSP)</t>
  </si>
  <si>
    <t>Terkelolanya Barang Milik Daerah</t>
  </si>
  <si>
    <t>Jumlah sarana dan prasarana pariwisata yang terbangun di destinasi wisata</t>
  </si>
  <si>
    <t>Jumlah calon WUB bidang industri</t>
  </si>
  <si>
    <t>Jumlah peralatan yang diberikan kepada IKM berbasis potensi</t>
  </si>
  <si>
    <t>Jumlah produksi bibit komoditas unggulan daerah yang dikembangkan</t>
  </si>
  <si>
    <t>Tersedianya Sarana Peningkatan Produksi tanaman Hortikultura</t>
  </si>
  <si>
    <t xml:space="preserve">Jumlah sarana produksi tanaman  hortikultura yang tersedia </t>
  </si>
  <si>
    <t>Tersedianya Sarana Peningkatan Produksi tanaman Perkebunan</t>
  </si>
  <si>
    <t>Tersedianya Sarana Peningkatan Produksi tanaman pangan</t>
  </si>
  <si>
    <t xml:space="preserve">Jumlah sarana produksi tanaman  perkebunan yang tersedia </t>
  </si>
  <si>
    <t xml:space="preserve">Jumlah sarana produksi tanaman  pangan yang tersedia </t>
  </si>
  <si>
    <t>Tersedianya Sarana dan prasarana Produksi pertanian/perkebunan</t>
  </si>
  <si>
    <t>Jumlah  sarana dan prasarana produksi pertanian / perkebunan</t>
  </si>
  <si>
    <t>Jumlah benih/bibit bersertifikat yang diawasi</t>
  </si>
  <si>
    <t>Jumlah Kapal yang menggunakan fasilitas pelabuhan</t>
  </si>
  <si>
    <t>Jumlah Posyandu aktif</t>
  </si>
  <si>
    <t>Jumlah Puskesmas yang menerapkan Desa Siaga dan Posyandu Keluarga</t>
  </si>
  <si>
    <t>Terlaksananya Peningkatan/ Pengembangan Angkutan Laut di NTB</t>
  </si>
  <si>
    <t>Terlaksananya Peningkatan/ Pengembangan Keselamatan Pelayaran</t>
  </si>
  <si>
    <t>Jumlah Rute/Konektivitas</t>
  </si>
  <si>
    <t>Jumlah kendaraan angkutan umum yang memiliki legalitas</t>
  </si>
  <si>
    <t>Jumlah kendaraan yang laik jalan</t>
  </si>
  <si>
    <t>Jumlah rute angkutan perkotaan</t>
  </si>
  <si>
    <t>Jumlah DED sarana dan prasarana air minum</t>
  </si>
  <si>
    <t>Jumlah Lokasi  Penerapan Pengurangan Risiko Bencana</t>
  </si>
  <si>
    <t>Jumlah Jenis komunikasi dan informasi bencana yang dikembangkan</t>
  </si>
  <si>
    <t>Tersedianya Bahan, Barang dan Peralatan serta Personil untuk Pemenuhan Kebutuhan Penanggulangan Bencana</t>
  </si>
  <si>
    <t>Jumlah Lokasi siaga darurat bencana</t>
  </si>
  <si>
    <t>Terlaksananya sosialisasi Mitigasi rawan bencana alam geologi</t>
  </si>
  <si>
    <t>Terlaksananya sosialisasi penanganan bencana sektor perumahan</t>
  </si>
  <si>
    <t>Terlaksananya Peningkatan/ Pengembangan Angkutan udara di NTB</t>
  </si>
  <si>
    <t>Tersedianya Fasilitas Keselamatan Jalan</t>
  </si>
  <si>
    <t>Tersusunnya  peraturan daerah dan peraturan gubernur tentang APBD dan perubahan APBD</t>
  </si>
  <si>
    <t>Terimplementasinya aplikasi sisitem informasi manajemen pengelolaan keuangan daerah</t>
  </si>
  <si>
    <t>Terlaksananya sertifikasi tanah milik daerah</t>
  </si>
  <si>
    <t>Jumlah arsip keuangan yang ditertibkan</t>
  </si>
  <si>
    <t>Jumlah publikasi keuangan daerah yang dilaksanakan</t>
  </si>
  <si>
    <t xml:space="preserve">Terlaksananya pengamanan dan penertiban aset daerah </t>
  </si>
  <si>
    <t>Terpeliharanya kawasan Islamic Center</t>
  </si>
  <si>
    <t>Jumlah Dokumen Laporan Asistensi Laporan Keuangan Perangkat Daerah</t>
  </si>
  <si>
    <t>Jumlah dokumen laporan hasil gelar pengawasan daerah</t>
  </si>
  <si>
    <t>Terlaksananya revieuw Renja OPD Provinsi</t>
  </si>
  <si>
    <t xml:space="preserve">Jumlah  jaringan </t>
  </si>
  <si>
    <t>Jumlah Peserta   Sosialisasi kebijakan kependudukan</t>
  </si>
  <si>
    <t>Terkelola dan tersusunnya laporan informasi kependudukan</t>
  </si>
  <si>
    <t>Tersosialisasinya kebijakan kependudukan</t>
  </si>
  <si>
    <t>Tertatanya Sistem Koneksi jaringan</t>
  </si>
  <si>
    <t>Jumlah Regulasi dan Hasil Koordinasi Penguatan Tata kelola TIK</t>
  </si>
  <si>
    <t>Terbentuknya PPID Pelayanan Dasar</t>
  </si>
  <si>
    <t>Terpenuhinya standar tekhnis data center dan data recovery center</t>
  </si>
  <si>
    <t>Terkoneksinya simpul jaringan perangkat daerah</t>
  </si>
  <si>
    <t>Tersebarnya Informasi melalui media kreatif</t>
  </si>
  <si>
    <t>Terlatihnya anggota Kelompok Informasi Masyarakat (KIM)</t>
  </si>
  <si>
    <t>Jumlah anggota KIM yang terlatih</t>
  </si>
  <si>
    <t>Terselesaikannya sengketa informasi melalui mediasi dan ajudikasi</t>
  </si>
  <si>
    <t xml:space="preserve"> Jumlah inovasi pelayanan publik yang terreflikasi</t>
  </si>
  <si>
    <t>Terreflikasinya inovasi pelayanan publik</t>
  </si>
  <si>
    <t>Meningkatnya kerja sama informasi dan media massa</t>
  </si>
  <si>
    <t xml:space="preserve">Tersebarluaskannya informasi pembangunan daerah melalui media </t>
  </si>
  <si>
    <t>Terkendalinya pelaksanaan pengadaan barang / jasa pemerintah</t>
  </si>
  <si>
    <t>Jumlah paket pengadaan barang / jasa pemerintah yang dikendalikan</t>
  </si>
  <si>
    <t>Terkendalinya pelaksanaan program/kegiatan pembangunan provinsi NTB</t>
  </si>
  <si>
    <t>jumlah dokumen hasil Pengendalian pelaksanaan program dan kegiatan OPD lingkup pemerintah Provinsi NTB</t>
  </si>
  <si>
    <t xml:space="preserve">Terkelolanya sistem informasi pengadaan barang/jasa pemerintah </t>
  </si>
  <si>
    <t xml:space="preserve">Jumlah paket pengadaan barang dan jasa pemerintah yang terupdate dalam aplikasi </t>
  </si>
  <si>
    <t>Terbangunnya gedung sekolah SMA</t>
  </si>
  <si>
    <t>Terbangunnya Ruang Laboratorium dan Ruang Praktikum Sekolah</t>
  </si>
  <si>
    <t xml:space="preserve">Terbangunnya Gedung Perpustakaan Sekolah </t>
  </si>
  <si>
    <t>Jumlah dan luas ruang ibadah sekolah yang terbangun</t>
  </si>
  <si>
    <t>Jumlah dan luas Laboratorium dan ruang praktikum sekolah yang terbangun</t>
  </si>
  <si>
    <t>Terbangunnya sarana air bersih dan sanitary sekolah</t>
  </si>
  <si>
    <t>Jumlah sarana air bersih dan sanitasi sekolah yang terbangun</t>
  </si>
  <si>
    <t>Jumlah dan luas taman, lapangan upacara, pagar/tembok dan fasilitas parkir yang terbangun</t>
  </si>
  <si>
    <t>Jumlah  sekolah sehat tingkat pendidikan menengah</t>
  </si>
  <si>
    <t>Terbangunnya  ruang guru, ruang kepala sekolah</t>
  </si>
  <si>
    <t>Jumlah dan luas ruang perpustakaan sekolah yang terbangun</t>
  </si>
  <si>
    <t>Jumlah dan luas Ruang laboratorium dan ruaang praktikum sekolah yang terbangun</t>
  </si>
  <si>
    <t>Terbangunnya gedung Sekolah</t>
  </si>
  <si>
    <t>Jumlah dan Luas ruang ibadah sekolah yang terbangun</t>
  </si>
  <si>
    <t>Terbangunnya  Taman, Lapangan Upacara, Pagar/Tembok dan Fasilitas Parkir yang dibangun</t>
  </si>
  <si>
    <t>Jumlah dan Luas taman, lapangan upacara, pagar/tembok dan fasilitas parkir yang terbangun</t>
  </si>
  <si>
    <t>Terbangunnya ruang guru dan ruang kepala sekolah</t>
  </si>
  <si>
    <t>Jumlah dan jenis alat praktek dan peraga siswa yang tersedia</t>
  </si>
  <si>
    <t>Angka Partisipasi Kasar (APK)</t>
  </si>
  <si>
    <t>Terbangunnya gedung Sekolah Luar Biasa</t>
  </si>
  <si>
    <t>Jumlah dan luas ruang kelas baru SLB yang terbangun</t>
  </si>
  <si>
    <t>Cakupan Siswa yang mendapatkan pendidikan keterampilan/Vokasi</t>
  </si>
  <si>
    <t>Tersedianya Alat Praktik dan Peraga Siswa SLB</t>
  </si>
  <si>
    <t>Jumlah dan jenis alat praktek dan peraga siswa SLB</t>
  </si>
  <si>
    <t>Terbangunnya Ruang Kelas SLB</t>
  </si>
  <si>
    <t>Tersedianya mebeleur SLB</t>
  </si>
  <si>
    <t>Jumlah dan jenis meubeler SLB yang tersedia</t>
  </si>
  <si>
    <t>Terlaksananya Peningkatan Minat, Bakat dan Kreatifitas siswa SLB</t>
  </si>
  <si>
    <t>Jumlah siswa SLB yang mengikuti pengembangan minat, bakat dan kreatifitas siswa</t>
  </si>
  <si>
    <t xml:space="preserve">Terlaksananya Rehabilitasi Sedang/Berat Bangunan SLB </t>
  </si>
  <si>
    <t>Jumlah ruang kelas SLB yang  direhabilitasi</t>
  </si>
  <si>
    <t>Terlaksananya Worshop Penyusunan/Pengembangan Kurikulum SLB</t>
  </si>
  <si>
    <t>Jumlah peserta workshop penyusunan dan pengembangan kurikulum SLB</t>
  </si>
  <si>
    <t>Menurunnya angka drop out SMA/SMK/SLB</t>
  </si>
  <si>
    <t>Meningkatnya manajemen pelayanan pendidikan</t>
  </si>
  <si>
    <t xml:space="preserve">Terfasilitasinya guru memenuhi kualifikasi S1/DIV </t>
  </si>
  <si>
    <t>Tersedianya tenaga kependidikan</t>
  </si>
  <si>
    <t xml:space="preserve">Tersedianya data guru dan tenaga kependidkan </t>
  </si>
  <si>
    <t xml:space="preserve">Jumlah PAK yang diterbitkan </t>
  </si>
  <si>
    <t>Jumlah Sistem kendali kinerja pendidik dan tenaga kependidikan yang ditingkatkan</t>
  </si>
  <si>
    <t>Terlaksananya peningkatan  Sistem kendali kinerja pendidik dan tenaga kependidikan</t>
  </si>
  <si>
    <t>Terlaksananya Diklat pengelolaan balai teknologi komunikasi pendidikan</t>
  </si>
  <si>
    <t>Tersedianya sarana pembelajaran berbasis IT</t>
  </si>
  <si>
    <t xml:space="preserve">Jumlah sarana pembelajaran berbasis TI yang disediakan </t>
  </si>
  <si>
    <t>Tersedianya sarana media pembelajaran interaktif</t>
  </si>
  <si>
    <t>jumlah keping CD  pembelajaran</t>
  </si>
  <si>
    <t>Terpantaunyasekolah yang menggunakan teknologi komunikasi pendidikan</t>
  </si>
  <si>
    <t>Jumlah sekolah yang menggunakan teknologi komunikasi pendidikan</t>
  </si>
  <si>
    <t>Jumlah event pemasyarakatan minat dan kebiasaan membaca yang diselenggarakan</t>
  </si>
  <si>
    <t xml:space="preserve">Terselenggaranya event pemasyarakatan minat dan kebiasaan membaca </t>
  </si>
  <si>
    <t>Jumlah dan jenis judul buku yang disediakan</t>
  </si>
  <si>
    <t>Tersedianya  buku untuk pengembangan perpustakaan dan minat baca masyarakat</t>
  </si>
  <si>
    <t>Tersusunnya perencanaan program budaya baca</t>
  </si>
  <si>
    <t>Jumlah dokumen perencanaan program budaya baca</t>
  </si>
  <si>
    <t>Jumlah judul bahan pustaka yang di KCKR</t>
  </si>
  <si>
    <t>Terlaksananya Karya Cetak dan Karya Rekam</t>
  </si>
  <si>
    <t>Jumlah bahan pustaka yang didigitalisasi/alih media</t>
  </si>
  <si>
    <t>Terlaksananya Alih Media Koleksi Perpustakaan</t>
  </si>
  <si>
    <t>Jumlah Lomba, Sayembara dan Festival yang diselenggarakan</t>
  </si>
  <si>
    <t>Jumlah dan jenis  prasarana olah raga yang ditingkatkan</t>
  </si>
  <si>
    <t>Jumlah dan jenis  prasarana pemuda yang ditingkatkan</t>
  </si>
  <si>
    <t>Terlaksananya peningkatan kapasitas SDM kesehatan dalam Pencegahan dan penanggulangan penularan penyakit Endemik/Epidemik</t>
  </si>
  <si>
    <t>Terlaksananya Imunisasi di kabupaten/kota lebih dari 80%</t>
  </si>
  <si>
    <t>Teranalisanya faktor resiko KLB</t>
  </si>
  <si>
    <t>Terlaksananya Peningkatan kapasitas tenaga kesehatan</t>
  </si>
  <si>
    <t>Jumlah dan jenis obat bufferstock yang diadakan</t>
  </si>
  <si>
    <t>Terlaksananya penggunaan obat rasional di fasilitas pelayanan kesehatan</t>
  </si>
  <si>
    <t>Tersedianya obat obatan untuk pelayanan kesehatan mata</t>
  </si>
  <si>
    <t>Tertanganinya kesehatan masyarakat miskin, terlantar dan penyandang masalah sosial</t>
  </si>
  <si>
    <t>Jumlah masyarakat miskin, terlantar dan penyandang masalah sosial yang tertangani</t>
  </si>
  <si>
    <t>Terlayaninya kesehatan pengungsi korban bencana</t>
  </si>
  <si>
    <t xml:space="preserve"> Cakupan Layanan Kesehatan Masyarakat</t>
  </si>
  <si>
    <t>Cakupan Layanan Kesehatan Mayarakat</t>
  </si>
  <si>
    <t>Cakupan layanan kesehatan jiwa masyarakat</t>
  </si>
  <si>
    <t xml:space="preserve">Tertanganinya penderita gangguan jiwa yang dipasung </t>
  </si>
  <si>
    <t>Tertanganinya kesehatan jiwa masyarakat miskin, terlantar dan penyandang masalah sosial</t>
  </si>
  <si>
    <t>Jumlah masyarakat miskin, terlantar dan masalah sosial lainnya yang tertangani kesehatan jiwanya</t>
  </si>
  <si>
    <t>Tersedianya mobil ambulance/mobil jenazah</t>
  </si>
  <si>
    <t>Terbangunnya  gedung rumah sakit yang sesuai standar pelayanan minimal</t>
  </si>
  <si>
    <t>Tersedianya bahan-bahan logistik  dan obat  rumah sakit</t>
  </si>
  <si>
    <t>Jumlah dan jenis meubeler yang diadakan</t>
  </si>
  <si>
    <t>Terbangunnya gedung rumah sakit sesuai standar pelayanan minimal</t>
  </si>
  <si>
    <t>Jumlah mobil ambulance/mobil jenazah yang diadakan</t>
  </si>
  <si>
    <t>Persentase ketersediaan sarana dan prasarana  Rumah Sakit  sesuai standar</t>
  </si>
  <si>
    <t>Meningkatnya ketersediaan sarana prasarana Rumah Sakit  sesuai standar</t>
  </si>
  <si>
    <t>Meningkatnya ketersediaan sarana dan prasarana RS  sesuai standar</t>
  </si>
  <si>
    <t>Persentase ketersediaan sarana dan prasarana Rumah Sakit  sesuai standar</t>
  </si>
  <si>
    <t>Luas Gedung rumah sakit Yang Terpelihara</t>
  </si>
  <si>
    <t>Jumlah unit mobil ambulance/ mobil jenazah yang  terpelihara</t>
  </si>
  <si>
    <t>Jumlah dan jenis Alat-Alat Kesehatan Yang Terkalibrasi/Terpelihara</t>
  </si>
  <si>
    <t>Jumlah remaja yang diadvokasi tentang Kesehatan Reproduksi Remaja ( KRR )</t>
  </si>
  <si>
    <t xml:space="preserve">Terlaksananya pembinaan kelompok Dialog Warga  (DW) </t>
  </si>
  <si>
    <t>Terbinanya Pusat Informasi Konseling Kesehatan Reproduksi Remaja ( KRR )</t>
  </si>
  <si>
    <t>Jumlah PIK KRR yang dibina</t>
  </si>
  <si>
    <t>Meningkatnya cakupan PMT BUMIL  KEK dan Balita Kurus</t>
  </si>
  <si>
    <t>Terlaksananya penyuluhan kesehatan reproduksi remaja dan TTD di sekolah</t>
  </si>
  <si>
    <t>Jumlah dan jenis obat atau bahan penanggulangan masalah gizi yang diadakan</t>
  </si>
  <si>
    <t xml:space="preserve">Meningkatnya tempat-tempat umum yang memenuhi syarat kesehatan </t>
  </si>
  <si>
    <t>Persentase Tempat tempat Umum yang Memenuhi Syarat kesehatan</t>
  </si>
  <si>
    <t>Terlayaninya kesehatan pasien rujukan gizi buruk</t>
  </si>
  <si>
    <t>Terlayaninya operasi katarak</t>
  </si>
  <si>
    <t>Jumlah pasien operasi Katarak</t>
  </si>
  <si>
    <t>Terlayaninya  sunatan masal</t>
  </si>
  <si>
    <t xml:space="preserve">Terlaksananya  Pembekalan PUP bagi Penyuluh </t>
  </si>
  <si>
    <t xml:space="preserve">Terfasilitasnya Tempat Berusaha bagi Pedagang kaki Lima dan Asongan </t>
  </si>
  <si>
    <t>Jumlah pedagang kaki lima dan Asongan yang terfasilitasi tempat berusahanya</t>
  </si>
  <si>
    <t>Terpenuhiunya sarana dan prasarana pedagang kaki lima dan asongan</t>
  </si>
  <si>
    <t>Terlaksananya review kelayakan KLHS</t>
  </si>
  <si>
    <t>Segmen Data baku mutu udara dan air di kabupaten/kota</t>
  </si>
  <si>
    <t>Terlaksananya Pemantauan Kualitas Lingkungan di kabupaten/kota</t>
  </si>
  <si>
    <t>Terkelolanya sampah dan limbah B3</t>
  </si>
  <si>
    <t>Terlaksananya uji lab Lingkungan</t>
  </si>
  <si>
    <t>Terinventarisirnya kerusakan lahan dan pesisir</t>
  </si>
  <si>
    <t>Jumlah dan luas lokasi  kerusakan lahan dan pesisir</t>
  </si>
  <si>
    <t>Tervalidasi Kajian Lingkungan Hidup Strategis (KLHS)</t>
  </si>
  <si>
    <t xml:space="preserve">Terfasilitasiny inisiatif lokal adaptasi perubahan iklim </t>
  </si>
  <si>
    <t>Terlaksananya pencadangan kawasan konservasi perairan</t>
  </si>
  <si>
    <t>Tersedianya dokumen  Penataan Ruang Laut,  Pengelolaan Wilayah Perairan Pesisir dan Pulau-Pulau Kecil</t>
  </si>
  <si>
    <t>Terlaksananya Operasi Pengawasan dan Penertiban Ilegal Fishing</t>
  </si>
  <si>
    <t>Jumlah dan luas kawasan konservasi perairan yang dikelola</t>
  </si>
  <si>
    <t>Terkelolanya kawasan konservasi perairan</t>
  </si>
  <si>
    <t>Terfasilitasinya pembentukan  kelembagaan KEE</t>
  </si>
  <si>
    <t xml:space="preserve">Jumlah lokasi dilaksanakannya pencegahan dan pengendalian gangguan keamanan hutan </t>
  </si>
  <si>
    <t>Terlaksananya penyuluhan dan pemberdayaan masyarakat perhutanan</t>
  </si>
  <si>
    <t>Jumlah kelompok perhutanan sosial yang terbentuk</t>
  </si>
  <si>
    <t>Tersedianya bibit tanaman hutan</t>
  </si>
  <si>
    <t xml:space="preserve">Terlaksananya sosialisasi pemanfaatan ruang </t>
  </si>
  <si>
    <t xml:space="preserve">Survey dan Pemetaan Ruang </t>
  </si>
  <si>
    <t xml:space="preserve">Terlaksananya survey dan pemanfaatan ruang </t>
  </si>
  <si>
    <t>Jumlah peta hasil survey dan pemetaan pemanfaatan ruang</t>
  </si>
  <si>
    <t>Terbentuknya unit usaha pengelolaan sampah</t>
  </si>
  <si>
    <t>Terbentuknya bank sampah</t>
  </si>
  <si>
    <t>Terlayaninya perizinan dan non perizinan sektor ekonomi, sosial dan kemasyarakatan</t>
  </si>
  <si>
    <t>Jumlah dokumen hasil evaluasi  Pelaksanaan Pelayanan Terpadu Satu Pintu (PTSP)</t>
  </si>
  <si>
    <t xml:space="preserve"> Terlayaninya perizinan dan non perizinan sektor penanaman modal, infrastruktur dan perhubungan</t>
  </si>
  <si>
    <t>Jumlah Dokumen hasil Monev Perkembangan PMA PMDN</t>
  </si>
  <si>
    <t>Jumlah kerjasama strategis antara usaha besar dan Usaha Kecil Menengah yang terfasilitasi</t>
  </si>
  <si>
    <t>Terfasilitasinya kerjasama strategis antara usaha besar dan Usaha Kecil Menengah</t>
  </si>
  <si>
    <t xml:space="preserve">Jumlah dan jenis perizinan yang disederhanakan prosedurnya </t>
  </si>
  <si>
    <t>Terselenggaranya pameran investasi</t>
  </si>
  <si>
    <t>Terlaksananya pemantauan, pembinaan dan pengawasan pelaksanaan penanaman modal</t>
  </si>
  <si>
    <t>Terbinanya Produksi Industri Hulu Dan Hilir</t>
  </si>
  <si>
    <t>Terfasilitasinya SNI IKM Logam dan mesin</t>
  </si>
  <si>
    <t xml:space="preserve">Terlatihnya IKM kerajinan dalam meningkatkan mutu dan desain produk unggulan </t>
  </si>
  <si>
    <t>Terlatihnya IKM dalam diversifikasi produk unggulan industri kreatif</t>
  </si>
  <si>
    <t>Terlatihnya IKM dalam meningkatkan mutu kemasan</t>
  </si>
  <si>
    <t xml:space="preserve">Jumlah IKM  Produk Unggulan Daerah yang meningkat Mutu desain Kemasannya </t>
  </si>
  <si>
    <t>Terlatihnya Kewirausahaan Bagi Pemuda</t>
  </si>
  <si>
    <t xml:space="preserve">Terbinanya UMKM sentra </t>
  </si>
  <si>
    <t>Terlaksananya pengendalian OPT dan DPIU</t>
  </si>
  <si>
    <t xml:space="preserve">Terlaksananya monitoring, supervisi, dan evaluasi penyelenggaraan penyuluhan  </t>
  </si>
  <si>
    <t xml:space="preserve">Pembibitan ternak Sapi Bali </t>
  </si>
  <si>
    <t xml:space="preserve">Terkendalinya Betina Produktif yang di Potong di RPH/TPH </t>
  </si>
  <si>
    <t>Jumlah Betina Produktif yang di potong di RPH / TPH</t>
  </si>
  <si>
    <t>Terlayaninya  Kesehatan Hewan dan Terawasinya obat hewan</t>
  </si>
  <si>
    <t>Jumlah kematian pedet</t>
  </si>
  <si>
    <t xml:space="preserve">Teramatinya ternak yang terinfeksi PHMS </t>
  </si>
  <si>
    <t>Terlaksananya promosi produk olahan hasil peternakan</t>
  </si>
  <si>
    <t xml:space="preserve">Terbinanya Usaha Bidang Peternakan </t>
  </si>
  <si>
    <t>Terbinanya UKM Produk Peternakan</t>
  </si>
  <si>
    <t>Terlaksanannya penataan batas wilayah KPH</t>
  </si>
  <si>
    <t>Terlayaninya operasi katarak penduduk miskin</t>
  </si>
  <si>
    <t>Peta Data lokasi KAT</t>
  </si>
  <si>
    <t xml:space="preserve">Jumlah KK miskin pedesaan yang menerima sarana dan prasarana pendukung usaha </t>
  </si>
  <si>
    <t>Terlaksananya peningkatan kapasitas pendamping sosial pemberdayaan fakir miskin, KAT dan PMKS Lainnya</t>
  </si>
  <si>
    <t>Jumlah korban perdagangan orang/traffiking, pekerja migran bermasalah dan orang terlantar yang ditangani dan dilayani</t>
  </si>
  <si>
    <t>Terlksananya Pelayanan dan penanganan korban perdagangan orang/traffiking, pekerja migran bermasalah dan orang terlantar</t>
  </si>
  <si>
    <t xml:space="preserve">Terlaksananya Pembinaan Kesejahteraan Sosial Anak </t>
  </si>
  <si>
    <t>Terbentuknya jejaring kerjasama pelaku usaha kesejahteraan sosial</t>
  </si>
  <si>
    <t xml:space="preserve">Terlaksananya peningkatan peran aktif masyarakat dan dunia usaha </t>
  </si>
  <si>
    <t>Terbangunnya sumur bor</t>
  </si>
  <si>
    <t>Jumlah Dokumen sinkronisasi  program/kegiatan bidang energi dan sumber daya mineral</t>
  </si>
  <si>
    <t>Terbangunnya rum ah layak huni bagi masyarakat kurang mampu</t>
  </si>
  <si>
    <t>Jumlah elemen data Sistim Informasi Perumahan dan kawasan Permukiman</t>
  </si>
  <si>
    <t>Jumlah unit rumah layak huni yang terbangun bagi masyarakat kurang mampu</t>
  </si>
  <si>
    <t>Jumlah kawasan kumuh yang ditangani</t>
  </si>
  <si>
    <t>Jumlah DED Penataan Permukiman Kumuh</t>
  </si>
  <si>
    <t>Tersbentuknya Dewan Ketahanan Pangan (DKP)</t>
  </si>
  <si>
    <t>Jumlah anggota Dewan Ketahanan Pangan yang terbentuk</t>
  </si>
  <si>
    <t>Tersusunnya Neraca Bahan Makanan (NBM)</t>
  </si>
  <si>
    <t>Terbentuknya Kawasan Rumah Pangan Lestari</t>
  </si>
  <si>
    <t>Jumlah Kawasan Rumah Pangan Lestari yang terbentuk</t>
  </si>
  <si>
    <t>Terpantaunya  arus distribusi komoditas pangan</t>
  </si>
  <si>
    <t>Jumlah elemen data  jenis harga Komoditas pangan yang terpantau</t>
  </si>
  <si>
    <t>Terpantaunya  Harga komoditas Pangan dan terbangunnya Sistem Informasi Pasar</t>
  </si>
  <si>
    <t>Terlaksananya Bimtek penerapan Jaminan Mutu dan Keamanan Pangan</t>
  </si>
  <si>
    <t>Jumlah peserta Bimtek penerapan jaminan mutu dan keamanan pangan</t>
  </si>
  <si>
    <t>Terawasinya keamanan pangan</t>
  </si>
  <si>
    <t>Terawasinya  Mutu dan Keamanan Pangan Buah dan Sayur Segar</t>
  </si>
  <si>
    <t>Terbentuknya Desa Mandiri Pangan</t>
  </si>
  <si>
    <t>Terlaksananya Pembinaan  Lembaga Distribusi Pangan Masyarakat</t>
  </si>
  <si>
    <t xml:space="preserve">Jumlah Desa Mandiri Pangan </t>
  </si>
  <si>
    <t>Terbangunnya lumbung pangan</t>
  </si>
  <si>
    <t>Jumlah Lumbung Pangan yang terbangun</t>
  </si>
  <si>
    <t xml:space="preserve">Jumlah  peta potensi lahan PSAT </t>
  </si>
  <si>
    <t>Terlaksananya sertifikasi komoditi pangan</t>
  </si>
  <si>
    <t>Terlaksananya Sistem Kewaspdaan Pangan dan Gizi (SKPG)</t>
  </si>
  <si>
    <t>Terlaksananya Pelatihan Hazard Analisys Critical Control Point (HACCP)</t>
  </si>
  <si>
    <t xml:space="preserve"> Terlaksananya pengujian sampel produk hasil perikanan</t>
  </si>
  <si>
    <t>Jumlah sampel produk hasil perikanan yang diuji</t>
  </si>
  <si>
    <t>Terjaminnya mutu produk hasil perikanan</t>
  </si>
  <si>
    <t xml:space="preserve">Jumlah  Hasil Uji Laboratorium </t>
  </si>
  <si>
    <t>Jumlah pencari kerja yang ditempatkan</t>
  </si>
  <si>
    <t>Jumlah tenaga kerja yang diberdayakan</t>
  </si>
  <si>
    <t>Jumlah perusahaan yang terbina hubungan industrial dan jaminan sosial ketenagakerjaan</t>
  </si>
  <si>
    <t>Jumlah perusahaan yang melaksanakan norma K3</t>
  </si>
  <si>
    <t>Jumlah  Lembaga Kerja Sama (LKS) Tripartit</t>
  </si>
  <si>
    <t>Dokumen UMP/UMK</t>
  </si>
  <si>
    <t>Jumlah perusahaan yang diadvokasi peraturan perundang undangan norma K3</t>
  </si>
  <si>
    <t>Jumlah perusahaan yang melaksanakan Norma K3</t>
  </si>
  <si>
    <t xml:space="preserve">Terlaksananya pembinaan  dan pengawasan norma ketenagakerjaan di tempat kerja </t>
  </si>
  <si>
    <t xml:space="preserve">jumlah perusahaan melaksanakan norma ketenagakerjaan di tempat kerja </t>
  </si>
  <si>
    <t xml:space="preserve">Tertanganinya kasus ketenagakerjaan </t>
  </si>
  <si>
    <t xml:space="preserve">Jumlah Data obyek keselamatan dan kesehatan kerja </t>
  </si>
  <si>
    <t>Jumlah perusahaan yng diawasi dan diperiksa pelaksanaan norma K3</t>
  </si>
  <si>
    <t>Jumlah perusahaan yang diawasi dan diuji saran keselamatan dan kesehatan kerjanya</t>
  </si>
  <si>
    <t xml:space="preserve">Jumlah perusahaan yang diawasi pelaksanaan norma kerjanya </t>
  </si>
  <si>
    <t>Data ketersediaan Sembako  menjelang hari besar keagamaan</t>
  </si>
  <si>
    <t xml:space="preserve">Terlaksananya Pasar Sembako Murah </t>
  </si>
  <si>
    <t>Tersusunya rancanganregulasi  pajak dan retribusi daerah</t>
  </si>
  <si>
    <t>Terlaksananya operasi penertiban kendaraan bermotor</t>
  </si>
  <si>
    <t>Frekuensi Pelaksanaan Operasi Penertiban Kendaraan Bermotor</t>
  </si>
  <si>
    <t>Tersampaikannya surat teguran wajib pajak selaku pemilik objek pajak sebagai pengingat dalam memenuhi kewajiban PKBnya</t>
  </si>
  <si>
    <t>Jumlah Laporan Hasil Pengawasan dan Pembinaan internal</t>
  </si>
  <si>
    <t>Terlaksananya pengawasan dan pengendalian pelaksanaan operasi penertiban kendaraan bermotor</t>
  </si>
  <si>
    <t>Jumlah Laporan Hasil pengawasan dan pengendalian Pelaksanaan Operasi Penertiban Kendaraan Bermotor</t>
  </si>
  <si>
    <t>Terlaksananya sikronisasi data pendapatan daerah dengan pihak terkait</t>
  </si>
  <si>
    <t>Jumlah Dokumen Perencanaan dan Evaluasi Pengembangan Sistem Informasi Pendapatan Daerah yang Tersusun</t>
  </si>
  <si>
    <t>Terlaksananya pengembangan sistem informasi manajemen pengelolaan pendapatan daerah</t>
  </si>
  <si>
    <t>Tersedianya  perangkat keras sistem jaringan komunikasi dan informasi pendapatan daerah</t>
  </si>
  <si>
    <t>Jumlah Paket Peningkatan Kapabilitas Sumber Daya Pengelola Sistem Informasi Pendapatan daerah</t>
  </si>
  <si>
    <t>Terlaksananya peningkatan kapabilitas sumber daya pengelola sistem informasi pendapatan daerah</t>
  </si>
  <si>
    <t xml:space="preserve">Jumlah jamaah haji yang terlayani </t>
  </si>
  <si>
    <t>Jumlah kegiatan Hari-hari Besar Keagamaan yang diperingati</t>
  </si>
  <si>
    <t>Jumlah Event Pesona Khasanah Ramadhan</t>
  </si>
  <si>
    <t>Jumlah pentas olah seni</t>
  </si>
  <si>
    <t>Terawatnya koleksi Benda Cagar Budaya (BCB) Bergerak</t>
  </si>
  <si>
    <t>Jumlah koleksi yang dirawat</t>
  </si>
  <si>
    <t>Jumlah event pameran temporer yang dilaksanakan</t>
  </si>
  <si>
    <t>Jumlah event pameran keliling musium yang dilaksanakan</t>
  </si>
  <si>
    <t xml:space="preserve">Terdokumentasikannya manuscript / Naskah Kuno </t>
  </si>
  <si>
    <t>Terlaksananya pengembangan datbase sistem informasi sejarah purbakal</t>
  </si>
  <si>
    <t>Jumlah elemen Database sistem informasi sejarah purbakala</t>
  </si>
  <si>
    <t>Terpeliharanya Benda Cagar Budaya (BCB) bergerak</t>
  </si>
  <si>
    <t>Jumlah benda cagar budaya bergerak yang terpelihara</t>
  </si>
  <si>
    <t>Jumlah dan jenis Peralatan dan Perlengkapan Kesenian yang tersedia</t>
  </si>
  <si>
    <t>Ter binanya sanggar seni</t>
  </si>
  <si>
    <t>Jumlah sanggar Seni yang dibina</t>
  </si>
  <si>
    <t>Jumlah peserta seminar revitalisasi dan reaktualisasi budaya lokal</t>
  </si>
  <si>
    <t>Terlaksananya Temu Budaya se Indonesia</t>
  </si>
  <si>
    <t>Terlaksananya gelar pasukan Satlinmas</t>
  </si>
  <si>
    <t>Jumlah anggota masyarakat yang berperan dalam pembinaan nilai nilai luhur budaya bangsa</t>
  </si>
  <si>
    <t>Jumlah Dokumen hasil pembinaan dan pengawasan aparatur</t>
  </si>
  <si>
    <t xml:space="preserve">Terlaksananya kegiatan terpadu penanggulangan potensi konflik dan  gangguan ketertiban umum &amp; ketenteraman </t>
  </si>
  <si>
    <t xml:space="preserve">Jumlah Kegitan Terpadu  penanggulangan potensi konflik dan gangguan ketertiban umum &amp; ketenteraman </t>
  </si>
  <si>
    <t>Terlaksananya gelarpasukan praja wibawa</t>
  </si>
  <si>
    <t>Jumlah Praja wibawa yang mengikuti gelar pasukan</t>
  </si>
  <si>
    <t>Terlaksananya koordinasi TIBUM dan Transmas</t>
  </si>
  <si>
    <t>Jumlah Peserta yang mengikuti Sosialisasi dan Rakor Aksi HAM dan HAKI</t>
  </si>
  <si>
    <t xml:space="preserve">Terlaksananya  sialisasi dan rapat koordinasi AKSI HAM dan HAKI </t>
  </si>
  <si>
    <t>Terverifikasinya proposal permohonan bantuan hibah  partai politik (parpol) dan organisasi masyarakat (ormas)</t>
  </si>
  <si>
    <t>Jumlah proposal permohonan bantuan hibah partai politik dan organisasi kemasyarakatan yang teverifikasi</t>
  </si>
  <si>
    <t>Terlaksananya forum mitra wawasan kebangsaan</t>
  </si>
  <si>
    <t>Jumlah TOGA/TOMA/TODAT yang dibina tentang nilai nilai luhur budaya bangsa</t>
  </si>
  <si>
    <t>Terbinanya motivator ketahanan keluarga</t>
  </si>
  <si>
    <t>Terlaksananya temu PUSPA Daerah</t>
  </si>
  <si>
    <t>Jumlah peserta temu PUSPA Daerah</t>
  </si>
  <si>
    <t>Jumlah peserta rapat koordinasi Pemberdayaan Perempuan, Perlindungan Anak, Pengendalian Penduduk dan KB</t>
  </si>
  <si>
    <t>Terlaksananya Rapat Koordinasi Pemberdayaan Perempuan, Perlindungan Anak, Pengendalian Penduduk dan KB</t>
  </si>
  <si>
    <t>Tersosialisasinya Pencegahan Dan Penanganan Kekerasan Terhadap Perempuan</t>
  </si>
  <si>
    <t>Terlatihnya tenaga pendamping Korban Kekerasan</t>
  </si>
  <si>
    <t>Jumlah Tenaga pendamping korban kekerasan yang dilatih</t>
  </si>
  <si>
    <t>Terlatihnya perempuan korban TPPD</t>
  </si>
  <si>
    <t>Jumlah peserta Temu / Forum Anak Provinsi NTB</t>
  </si>
  <si>
    <t>Tersosialisasinya Upaya Perlindungan Anak di Sekolah</t>
  </si>
  <si>
    <t>Jumlah siswa yang mengikuti sosialisasi  Perlindungan Anak di Sekolah</t>
  </si>
  <si>
    <t xml:space="preserve">Terbinanya aktivis PATBM </t>
  </si>
  <si>
    <t>Jumlah perempuan korban kekerasan yang ditangani</t>
  </si>
  <si>
    <t>Tertanganinya perempuan korban kekerasan</t>
  </si>
  <si>
    <t>Meningkatnya ketersediaan sarana dan prasarana Rumah Sakit Sesuai Standar</t>
  </si>
  <si>
    <t>Meningkatnya Tenaga Pengajar  (Guru) Pendidikan Menengah</t>
  </si>
  <si>
    <t>Terbinanya Kader Posyandu</t>
  </si>
  <si>
    <t>Misi</t>
  </si>
  <si>
    <t>Tujuan</t>
  </si>
  <si>
    <t>Indikator Kinerja Utama/Indikator Sasaran</t>
  </si>
  <si>
    <t>Target Sasaran</t>
  </si>
  <si>
    <t>Program Strategis RPJMD 2019-2023</t>
  </si>
  <si>
    <t>Program Unggulan RPJMD 2019-2023</t>
  </si>
  <si>
    <t>Indikasi Program Tata Ruang Wilayah Provinsi</t>
  </si>
  <si>
    <t>Nomenkaltur Program/Kegiatan</t>
  </si>
  <si>
    <t>Arah Program Pembangunan</t>
  </si>
  <si>
    <t>Sasaran Program/Kegiatan</t>
  </si>
  <si>
    <t>Indikator Program/Kegiatan</t>
  </si>
  <si>
    <t>Perangkat Daerah Utama</t>
  </si>
  <si>
    <t>Perangkat Daerah Penunjang</t>
  </si>
  <si>
    <t>Terwujudnya Ketangguhan Menghadapi  Resiko Bencana</t>
  </si>
  <si>
    <t>Meningkatnya kapasitas dalam penanggulangan bencana</t>
  </si>
  <si>
    <t>1,90</t>
  </si>
  <si>
    <t>3,10</t>
  </si>
  <si>
    <t>Desa Tangguh Bencana dan SI-AGA</t>
  </si>
  <si>
    <t>Pembangunan Desa/Kelurahan tangguh bencana di Kawasan Bencana dan Kawasan Potensial Bencana</t>
  </si>
  <si>
    <t>Program pencegahan dini dan penaggulangan korban bencana alam</t>
  </si>
  <si>
    <t xml:space="preserve">Bentuk Desa/Kelurahan tangguh bencana </t>
  </si>
  <si>
    <t>Persentase Masyarakat dan Dunia Usaha dalam Penanggulangan Bencana dari 10% tahun 2018 menjadi 50%  tahun 2023</t>
  </si>
  <si>
    <t>Badan Penanggulangan Bencana Daerah</t>
  </si>
  <si>
    <t>Pengembangan sistem peringatan dini bencana di Kawasan Bencana dan Kawasan Potensial Bencana</t>
  </si>
  <si>
    <t>Bangun sarana prasarana early warning sistem</t>
  </si>
  <si>
    <t>Perlindungan mutlak kawasan dengan keunikan geologi di kawasan lindung geologi dan kawasan lindung setempat dan bawahan</t>
  </si>
  <si>
    <t>Cegah Pertambangan Tanpa Ijin (Peti) dan antisipasi peristiwa geologi/vulakanologi</t>
  </si>
  <si>
    <t>Cakupan situs geologi yang dilindungi dari 00% tahun 2018 menjadi 15% di tahun 2023</t>
  </si>
  <si>
    <t>Pengadaan sumber air bersih kawasan krisis air bersih</t>
  </si>
  <si>
    <t>Bangun Sumur Bor pada Kawasan Krisis Air Bersih</t>
  </si>
  <si>
    <t>Cakupan masyarakat yang terlayani air bersih 3400 pada tahun 2023</t>
  </si>
  <si>
    <t xml:space="preserve">  </t>
  </si>
  <si>
    <t xml:space="preserve">Perlindungan kawasan rawan bencana banjir, longsor, abrasi pantai dan tsunami </t>
  </si>
  <si>
    <t>Bangun tanggul-tanggul pengaman banjir, normalisasi sungai, dan penahan abrasi pantai</t>
  </si>
  <si>
    <t>Persentase penuruanan jumlah titik banjir</t>
  </si>
  <si>
    <t>Pendayagunaan penataan ruang wilayah</t>
  </si>
  <si>
    <t>Rencana tata ruang yang baik</t>
  </si>
  <si>
    <t>Persentase RTR yang disusun 0% pada tahun 2018 menjadi 72.73% pada tahun 2023</t>
  </si>
  <si>
    <t>Terbitkan ijin pemanfaatan ruang yang sesuai</t>
  </si>
  <si>
    <t>Persentase deviasi pelaksanaan RTRW terhadap rencana pemanfaatan 87.51% pada tahun 2018 menjadi 90.31% pada tahun 2023</t>
  </si>
  <si>
    <t>Tertibkan pemanfaatan  ruang yang tidak sesuai</t>
  </si>
  <si>
    <t>Persentase Penurunan Penyimpangan tata ruang 0.00% pada tahun 2018 menjadi 100% pada tahun 2023</t>
  </si>
  <si>
    <t>Fasilitasi pengembangan jangkauan informasi dan komuniaksi melalui telepon seluller dan internet, pengembangan stasiun televisi lokal dan radio lokal</t>
  </si>
  <si>
    <t>Mudahkan penyebarluasan informasi dan komunikasi masyarakat tentang bencana</t>
  </si>
  <si>
    <t>Persentase peningkatan publikasi kegiatan/kebijakan pemerintah dari 0% tahun 2018 menjadi 90% tahun 2023</t>
  </si>
  <si>
    <t>Penyediaan Ruang Terbuka Hijau di kawasan bencana dan potensial bencana</t>
  </si>
  <si>
    <t>Fasilitasi pengembangan Ruang Terbuka Hijau</t>
  </si>
  <si>
    <t>Persentase Permukiman yang tertata 0% pada tahun 2018 menjadi 5,18% pada tahun 2023</t>
  </si>
  <si>
    <t>Sekolah Siaga Bencana</t>
  </si>
  <si>
    <t>Pengembangan pendidikan kebencanaan di Kawasan Bencana dan Kawasan Potensial Bencana</t>
  </si>
  <si>
    <t xml:space="preserve">Edukasi tanggap bencana kepada seluruh siswa/siswi </t>
  </si>
  <si>
    <t>Persentase pemanfaatan teknologi informasi dan komunikasi pendidikan dari 85% tahun 2018 menjadi 97% tahun 2023</t>
  </si>
  <si>
    <t>Pengembangan rumah/gedung tahan bencana di kawasan bencana maupun kawasan potensial bencana</t>
  </si>
  <si>
    <t>Kembangkan model dan pembangunan rumah/gedung tahan bencana</t>
  </si>
  <si>
    <t>Cakupan Rumah Layak Huni (RLH) 92.01% pada tahun 2018 menjadi 93.82 % pada tahun 2023</t>
  </si>
  <si>
    <t>Peningkatan Cakupan Pelayanan Sarana-Prasarana Kesehatan dan Peningkatan Status Fasilitas Kesehatan (Rumah Sakit dan Puskesmas)</t>
  </si>
  <si>
    <t>Tingkatkan kapasitas Sarpras Kesehatan di kawasan Bencana dan Kawasan Potensial Bencana</t>
  </si>
  <si>
    <t>Persentase penanganan masalah kesehatan, bencana dan Kejadian Luar Biasa (KLB) dari 100% tahun 2018 menjadi 100% tahun 2023</t>
  </si>
  <si>
    <t>Perlindungan Lahan kritis dalam kawasan hutan dan diluar hutan yang potensial bencana</t>
  </si>
  <si>
    <t>Rehabilitasi lahan kritis di dalam dan luar kawasan hutan yang potensial Bencana</t>
  </si>
  <si>
    <t>Rasio Kemampuan Perlindungan Hutan dari 0,000% tahun 2018 menjadi 0,0020 di tahun 2023</t>
  </si>
  <si>
    <t>Rehabilitasi dan Rekonstruksi Kawasan Bencana</t>
  </si>
  <si>
    <t>Bangun sarana prasarana kawasan terkena bencana</t>
  </si>
  <si>
    <t xml:space="preserve">Persentase realisasi rehabilitasi dan rekonstruksi pasca bencana (struktural dan non struktural) dari 10%  tahun 2018 menjdi 100% tahun 2023 </t>
  </si>
  <si>
    <t>Badan penanggulangan Bencana Daerah</t>
  </si>
  <si>
    <t>Rekonstruksi permukiman layak pasca bencana dan peningkatan infrastruktur dasar permukiman</t>
  </si>
  <si>
    <t>Perbaiki perumahan terkena bencana</t>
  </si>
  <si>
    <t>Persentase rumah korban gempa yang telah direhabilitasi dan direkonstruksi dari 20% tahun 2018 menjadi 100% di tahun 2023</t>
  </si>
  <si>
    <t>Bantuan kesehatan terhadap korban bencana</t>
  </si>
  <si>
    <t>Pemeliharaan dan rehabilitasi jaringan jalan dan jembatan</t>
  </si>
  <si>
    <t>Program rehabilitasi/pemeliharaan jalan dan jembatan</t>
  </si>
  <si>
    <t>Rehabilitasi jalan dan jembatan terdampak bencana</t>
  </si>
  <si>
    <t>Cakupan pemeliharaan jaringan jalan provinsi dalam kondisi mantap dari 83,65% di tahun 2018 menjadi 90.65 di tahun 2023</t>
  </si>
  <si>
    <t>Pengembangan SPAM regional berbasisi satu pulau maupun SPAM lintas kabupaten/kota</t>
  </si>
  <si>
    <t>Program pengembangan kinerja pengelolaan air minum dan air limbah</t>
  </si>
  <si>
    <t>Penyediaan air minum bagi daerah terdampak bencana</t>
  </si>
  <si>
    <t>Cakupan air minum dari 72,56% tahun 2018 menjadi 81,66 di tahun 2023</t>
  </si>
  <si>
    <t>Proporsi rumah tangga dengan akses sanitasi layak 67,8 % pada tahun 2018 menjadi 72,32 % pada tahun 2023</t>
  </si>
  <si>
    <t>Rehabilitasi masyarakat di kawasan terdampak bencana</t>
  </si>
  <si>
    <t>Rehabilitasi kesejahteraan masyarakat terdampak bencana</t>
  </si>
  <si>
    <t>Persentase PMKS yang tertangani 22.42% pada tahun 2018 menjadi 4.4% pada tahun 2023</t>
  </si>
  <si>
    <t>Pemantapan Jaringan drainase di kawasan bencana dan potensial bencana</t>
  </si>
  <si>
    <t xml:space="preserve">Rehabilitasi sistem sumberdaya air terdampak banjir </t>
  </si>
  <si>
    <t>Terwujudnya aksesibilitas antar wilayah untuk pengembangan sektor unggulan</t>
  </si>
  <si>
    <t>Meningkatnya pembangunan infrastruktur wilayah</t>
  </si>
  <si>
    <t>Persentase kemantapan jalan</t>
  </si>
  <si>
    <t>Pembangunan KEK Mandalika, Samota, Global Hub Bandar Kayangan, Kawasan Smelter dan Industri Turunannya, dan Kawasan Sangiang-Komodo-Sape (La SAKOSA)</t>
  </si>
  <si>
    <t>Peningkatan kualitas jalan dan jembatan menuju PKN, PKW dan Kawasan Strategis Provinsi</t>
  </si>
  <si>
    <t>Peningkatan kualitas jalan dan jembatan Nasional, Provinsi dan kawasan strategis provinsi</t>
  </si>
  <si>
    <t>Jaringan jalan provinsi dalam kondisi mantap dari 83,65% tahun 2018 menjadi 90,65% di tahun 2023</t>
  </si>
  <si>
    <t>Pengembangan Jaringan Jalan dan Jembatan Provinsi Lintas Utara dan Lintas selatan Pulau Lombok dan Pulau Sumbawa serta Prasarana Lainnya di Seluruh Wilayah NTB</t>
  </si>
  <si>
    <t>Cakupan pemeliharaan Jaringan jalan Provinsi Dalam Kondisi Mantap dari 83,65% tahun 2018 menjadi 90,65% di tahun 2023</t>
  </si>
  <si>
    <t>Pengembangan Jaringan Jalan Nasional Seluruh Wilayah NTB</t>
  </si>
  <si>
    <t>Pembukaan akses baru menuju kawasan cepat tumbuh</t>
  </si>
  <si>
    <t>Bangun jalan dan jembatan baru menuju kawasan cepat tumbuh</t>
  </si>
  <si>
    <t>Cakupan peningkatan prasarana umum pada kawasan strategis dari 20,26% di tahun 2018 menjadi 31,98% di tahun 2023</t>
  </si>
  <si>
    <t>Pemeliharaan kualitas jalan dan jembatan menuju PKN, PKW dan kawasan strategi provinsi dan kawasan cepat tumbuh</t>
  </si>
  <si>
    <t>Pelihara  jalan dan jembatan Nasional dan Provinsi menuju PKN, PKW, Kawasan strategis provinsi dan kawasan cepat tumbuh</t>
  </si>
  <si>
    <t>Peningkatan Partisipasi masyarakat dalam pembangunan dan pemeliharaan jalan dan jembatan</t>
  </si>
  <si>
    <t>sadarkan masyarakat supaya siap sedia untuk mendukung kebutuhan lahan untuk pembangunan inftasruktur</t>
  </si>
  <si>
    <t>Peningkatan tertib administrasi pertanahan</t>
  </si>
  <si>
    <t>antisipasi tanah-tanah bermasalah pada kawasan pembangunan jalan dan jembatan</t>
  </si>
  <si>
    <t>Cakupan Konflik pertanahan yg difasilitaasi dari 100% tahun 2018 menjadi 100% tahun 2023</t>
  </si>
  <si>
    <t>Indeks kinerja sistem irigasi</t>
  </si>
  <si>
    <t>Pengembangan SPAM Regional Berbasis Satu Pulau dan Pengembangan SPAM Lintas Kabupaten/Kota</t>
  </si>
  <si>
    <t>Sediakan air minum dan pengelolaan air limbah di PKN, PKW, Kawasan Strategis Provinsi dan Kawasan Cepat Tumbuh</t>
  </si>
  <si>
    <t>Pengembangan IPAL Regional dan Pengembangan Sistem Pengolahan Limbah Berbasis Masyarakat Kawasan Permukiman di setiap PKN, PKW, dan PKL</t>
  </si>
  <si>
    <t>Cakupan Sanitasi dari 67,83% tahun 2018 menjadi 72,32% tahun 2023</t>
  </si>
  <si>
    <t>Normalisasi Saluran Irigasi,  Pembangunan Infrastruktur Irigasi
dan Pengelolaan Sumber Air Baku Sebagai Penunjang Daerah Irigasi</t>
  </si>
  <si>
    <t>Program pengembangan, pengelolaan dan konservasi sungai, danau dan sumber daya air lainnya</t>
  </si>
  <si>
    <t>Pelihara sistem irigasi untuk keperluan domestik</t>
  </si>
  <si>
    <t>Kapasitas tampung dari 3,76% tahun 2018 menjadi 7,23% di tahun 2023</t>
  </si>
  <si>
    <t>Program pengembangan dan pengelolaan jaringan Irigasi, rawa dan jaringan pengairan lainnya</t>
  </si>
  <si>
    <t>Penyediaan air irigasi untuk keperluan domestik</t>
  </si>
  <si>
    <t>Indeks Kinerja Sistem Irigasi dari 55,35% tahun 2018 menjadi 60,06% tahun 2023</t>
  </si>
  <si>
    <t>Peningkatan Partisipasi masyarakat dalam pembangunan dan pemeliharaan sistem irigasi</t>
  </si>
  <si>
    <t>Pengantisipasian tanah-tanah bermasalah pada kawasan pembanguan sistem irigasi</t>
  </si>
  <si>
    <t>Meningkatnya konektivitas antar wilayah</t>
  </si>
  <si>
    <t>84,47</t>
  </si>
  <si>
    <t>Pengembangan Simpul-Simpul Transportasi Darat, Laut, dan Udara, 
Penyusunan Tatrawil, Penyediaan/Peningkatan/ Pemeliharaan Sarana dan Prasarana Transportasi (terminal, terminal khusus) dan Pengembangan Rute-Rute Transportasi</t>
  </si>
  <si>
    <t>Program pembangunan prasarana dan fasilitas perhubungan</t>
  </si>
  <si>
    <t>Pembangunan terminal, tempat pemberhentian penumpang, fasilitas pelabuhan dan fasilitas pendukung bandar udara sesuai kewenangan pemerintah daerah</t>
  </si>
  <si>
    <t>Persentase dokumen perencanaan perhubungan yang selaras dengan RTRW dari 13,79% tahun 2018 menjadi 96,55 di tahun 2023</t>
  </si>
  <si>
    <t>Program rehabilitasi dan pemeliharaan prasarana dan fasilitas perhubungan</t>
  </si>
  <si>
    <t>Perbaikan dan Pemeliharaan prasarana dan fasilitas perhubungan darat, laut dan udara</t>
  </si>
  <si>
    <t>Cakupan parasaran dan fasilitas perhubungan yang terpelihara dari 0% tahun 2018 menjadi 100% di tahun 2023</t>
  </si>
  <si>
    <t>Program Peningkatan Manajemen Transportasi</t>
  </si>
  <si>
    <t>Cakupan Kota Tertib Lalu Lintas dari 20% tahun 2018 menjadi 50% tahun 2023</t>
  </si>
  <si>
    <t>Pembangunan terminal bis tipe B di Praya, Dompu dan Peningkatan kualitas pelayanan fungsi terminal tipe c di lembar, Narmada, Sengkol, Mujur, Masbagik, Keruak, Sape</t>
  </si>
  <si>
    <t>Program peningkatan pelayanan angkutan</t>
  </si>
  <si>
    <t>Pengembangan sistem angkutan  dan Peningkatan kualitas pelayanan angkutan darat, laut dan udara</t>
  </si>
  <si>
    <t>Cakupan angkutan yang layak dari 71,95% tahun 2018 menjadi 81,63% di tahun 2023</t>
  </si>
  <si>
    <t>Pembangunan fasilitas bandara pusat pengumpulan skala skunder di Bandara Internasional Lombok di Penujak</t>
  </si>
  <si>
    <t>Program pembangunan sarana dan prasarana perhubungan</t>
  </si>
  <si>
    <t>Pengembangan moda transportasi</t>
  </si>
  <si>
    <t>Cakupan sarana dan prasaran perhubungan yang tersedia dari 50% tahun 2018 menjadi 100% di tahun 2023</t>
  </si>
  <si>
    <t>Program peningkatan dan pengamanan lalu lintas</t>
  </si>
  <si>
    <t>Penyediaan rambu-rambu jalan, marka jalan dan penanda jalan lainnya</t>
  </si>
  <si>
    <t>Rasio fasilitas kecelakaan lalu lintas dari 0% tahun 2018 menjadi 2,68&amp; di tahun 2023</t>
  </si>
  <si>
    <t>Pengembangan Jalur Pelayaran dan Regional di Pelabuhan Penyebrangan</t>
  </si>
  <si>
    <t>Program pengembangan transportasi laut</t>
  </si>
  <si>
    <t>Pengembangan rute transportasi laut dan fasilitasi pengembangan sarana prasarana transportasi laut.</t>
  </si>
  <si>
    <t>Rasio pertumbuhan angkutan penumpang dari -15% tahun 2018 menjadi 25% di tahun 2023</t>
  </si>
  <si>
    <t>Fasilitasi Pengembangan Jaringan Telekomunikasi ke kawasan bencana dan potensial bencana</t>
  </si>
  <si>
    <t>Dorong pengembangan jaringan telekomunikasi</t>
  </si>
  <si>
    <t>Cakupan Layanan Telekomunikasi dari 88,25% tahun 2018 menjadi 0% tahun 2023</t>
  </si>
  <si>
    <t>Diskominfotik</t>
  </si>
  <si>
    <t>MISI 2 NTB BERSIH DAN MELAYANI melalui transformasi birokrasi yang berintegritas, berkinerja tinggi, bersih dari KKN dan berdedikasi</t>
  </si>
  <si>
    <t>Terwujudnya pemerintahan yang bersih, bebas KKN dan akuntabel</t>
  </si>
  <si>
    <t>Meningkatnya akuntabilitas kinerja dan keuangan daerah</t>
  </si>
  <si>
    <t>NTB WTP</t>
  </si>
  <si>
    <t>Penatausahaan keuangan dan aset daerah yang tertib dan sehat</t>
  </si>
  <si>
    <t>Ketepatan waktu penetepan APBD Provinsi NTB</t>
  </si>
  <si>
    <t>Semua Perangkat Daerah</t>
  </si>
  <si>
    <t>Program Pembinaan Keuangan Kabupaten/kota</t>
  </si>
  <si>
    <t>Ketepatan Waktu Penetapan Perda APBD Kab/Kota dari tepat waktu tahun 2018 menjadi tepat waktu tahun 2023</t>
  </si>
  <si>
    <t>Peningkatan kualitas pengawasan internal</t>
  </si>
  <si>
    <t>Persentase penyelesaian tindak lanjut hasil pengawasan dari 80% tahun 2018 menjadi 90% tahun 2023</t>
  </si>
  <si>
    <t>Peningkatan akuntabilitas penggunaan APBD</t>
  </si>
  <si>
    <t>Persentase Peningkatan Level Maturitas OPD terdefinisi-terkelola dan terukur dari 22,22% tahun 2018 menjadi 100% di tahun 2023</t>
  </si>
  <si>
    <t>Peningkatan kapasitas auditor</t>
  </si>
  <si>
    <t>Tingkat Kapabilitas APIP dari integrated level III menjadi integrated level IV</t>
  </si>
  <si>
    <t>Meningkatnya kualitas akuntabilitas kinerja instansi pemerintah</t>
  </si>
  <si>
    <t>Sakip Level A</t>
  </si>
  <si>
    <t>Program penguatan akuntabilitas kinerja</t>
  </si>
  <si>
    <t>Peningkatan kualitas hasil evaluasi Lakip Perangkat Daerah</t>
  </si>
  <si>
    <t>Persentase Hasil Evaluasi SAKIP PD Predikat BB-AA dari 11,11% tahun 2018 menjadi 100% di tahun 2023</t>
  </si>
  <si>
    <t>eNteBe Plan dan Sakip Level A</t>
  </si>
  <si>
    <t>Peningkatan kualitas perencanaan pembangunan daerah</t>
  </si>
  <si>
    <t>Persentase keselarasan program pada RPJMD dengan RKPD dari 100% tahun 2018 menjadi 100% tahun 2023</t>
  </si>
  <si>
    <t>Bappelibangda</t>
  </si>
  <si>
    <t>Peningkatan kualitas laporan akintabilitas instansi pemerintah</t>
  </si>
  <si>
    <t>Persentase laporan kinerja pemerintah yang baik dari 30% tahun 2018 menjadi 100% tahun 2023</t>
  </si>
  <si>
    <t>Peningkatan kualitas capaian kinerja pembangunan</t>
  </si>
  <si>
    <t>Persentase Perangkat Daerah yang akuntabel dari 50% tahun 2018 menjadi 100% tahun 2023</t>
  </si>
  <si>
    <t>Meningkatnya manajemen SDM ASN berbasis merit sistem</t>
  </si>
  <si>
    <t>0,75</t>
  </si>
  <si>
    <t>Indeks Dimensi Kualifikasi Pendidikan ASN dari 2,43% tahun 2018 menjadi 2,50% tahun 2023</t>
  </si>
  <si>
    <t>BKD</t>
  </si>
  <si>
    <t>Persentase ASN yang patuh LHKPN DARI 97% tahun 2018 menjadi 100% tahun 2023</t>
  </si>
  <si>
    <t>Cakupan Pelayanan Kedinasan KDH/WKDH dari 98% tahun 2018 menjadi 100% tahun 2023</t>
  </si>
  <si>
    <t>Biro Umum</t>
  </si>
  <si>
    <t>Cakupan Pengembangan Sistem Analisis Formasi Jabatan dan Pendayagunaan Aparatur dari 80% tahun 2018 menjadi 100% tahun 2023</t>
  </si>
  <si>
    <t>Persentase Peragkat Daerah yang Menerapkan SOP secara baik dari 75% tahun 2018 menjadi 100% tahun2023</t>
  </si>
  <si>
    <t>Persentase Perangkat Daerah yang menerapkan budaya kerja baik dari 60% tahun 2018 menjadi 100% tahun 2023</t>
  </si>
  <si>
    <t>Cakupan PERDA yang diinisiasi DPRD dari )menjadi 41,09% pada tahun 2023</t>
  </si>
  <si>
    <t>Sekretariat DPRD</t>
  </si>
  <si>
    <t>Cakupan Rekomendasi  DPRD  kepada Eksekutif yang ditindak lanjuti menjadi 88% tahun 2023</t>
  </si>
  <si>
    <t>Peningkatan kualitas Laporan Penyelenggaraan Pemerintahan Daerah</t>
  </si>
  <si>
    <t>Rangking LPPD dari 100% tahun 2018 menjadi 100% tahun 2023</t>
  </si>
  <si>
    <t>Badan Pengembangan Sumberdaya Manusia Daerah</t>
  </si>
  <si>
    <t>Persentase Penyelesaian Pengaduan Masyarakat tepat waktu dari 82,75% tahun 2018 menjadi 97% tahun 2023</t>
  </si>
  <si>
    <t>Persentase PD  Zona Integritas berpredikat WBK menjadi 26,66% pada 2023</t>
  </si>
  <si>
    <t>Pesentase PD  Zona Integritas berpredikat WBBM menjadi 22,22% pada 2023</t>
  </si>
  <si>
    <t>Meningkatnya kualitas pelayanan kepada masyarakat</t>
  </si>
  <si>
    <t>indeks pelayanan publik</t>
  </si>
  <si>
    <t>97,78</t>
  </si>
  <si>
    <t>97.87</t>
  </si>
  <si>
    <t>97.97</t>
  </si>
  <si>
    <t>98.07</t>
  </si>
  <si>
    <t>98,17</t>
  </si>
  <si>
    <t>Rasio Penduduk BerKTP Persatuan Penduduk dari 0,78% tahun 2108 menjadi 0,88% tahun 2023</t>
  </si>
  <si>
    <t>NTB satu Data NTB Satu Peta</t>
  </si>
  <si>
    <t>Cakupan ketersediaan data statistik sektoral yang terintegrasi menjadi 100% pada 2023</t>
  </si>
  <si>
    <t>Cakupan data/informasi pembangunan tersedia dari 100% tahun 2018 menjadi 100% tahun 2023</t>
  </si>
  <si>
    <t>Bappelitbangda</t>
  </si>
  <si>
    <t>Indeks Maturitas Sistem Pemerintahan Berbasis Elektronik (SPBE) dari 2,67% tahun 2018 menjadi 4% tahun 2023</t>
  </si>
  <si>
    <t>Cakupan Badan Publik yang Informatif dari 2% tahun 2018 menjadi 8% tahun 2023</t>
  </si>
  <si>
    <t>Cakupan Produk Hukum OPD yang diotentifikasi dari 0% tahun 2018 menjadi 100% tahun 2023</t>
  </si>
  <si>
    <t>Program Pengembangan Inovasi Pelayanan Publik</t>
  </si>
  <si>
    <t>Unit Kerja Pelayanan publik yang berprestasi dari 3 Unit tahun 2018 menjadi 34 Unit tahun 2023</t>
  </si>
  <si>
    <t>Persentase Unit Kerja Pelayanan publik yang survey kepuasan masyarakat meningkat dari 40% tahun 2018 menjadi 100% tahun 2023</t>
  </si>
  <si>
    <t>Persentase Kerjasama Informasi dan Media Massa dari 90% TAHUN 2018 menjadi 97% tahun 2023</t>
  </si>
  <si>
    <t>Tingkat Kematangan UKPBJ dari 3 tahun 2018 menjadi 4 tahun 2023</t>
  </si>
  <si>
    <t>Biro administrasi pengendalian pembangunan dan LPBJP</t>
  </si>
  <si>
    <t>Prosentase Pengelolaan Pengadaan Barang dan Jasa yang Transparan sesuai Standar (17 Standar) dari 70,60% tahun 2018 menjadi 100% tahun 2023</t>
  </si>
  <si>
    <t>Nilai akreditasi menjadi Paripurna Tahun 2023</t>
  </si>
  <si>
    <t>Cakupan Upaya Layanan Kesehatan Mayarakat dari 0,00% tahun 2018 menjadi 100% tahun 2023</t>
  </si>
  <si>
    <t>Rumah Sakit Mata NTB</t>
  </si>
  <si>
    <t>Rumah Sakit Jiwa Melati Sukma</t>
  </si>
  <si>
    <t>Persentase fasilitas kesehatan yang terakreditasi dari 60,50% tahun 2018 menjadi 95,00% tahun 2023</t>
  </si>
  <si>
    <t>Rumah sakit H.L. Mnambai Abdul Kadir</t>
  </si>
  <si>
    <t>Nilai Realisasi Investasi 14.000 Miliyar pada tahun 2018 menjadi  19.448 Miliyar pada tahun 2023</t>
  </si>
  <si>
    <t>Persentase PAD terhadap pendapatan daerah (diluar DAK) 45.42%pada tahun 2018 menjadi 56.52 pada tahun 2023</t>
  </si>
  <si>
    <t>Cakupan Fasilitasi Kerjasama antar Pemerintah Daerah dari 100% mtahun 2018 menjadi 100% tahun 2023</t>
  </si>
  <si>
    <t>Program Penataan Daerah Otonomi Daerah Baru</t>
  </si>
  <si>
    <t>Daerah Otonomi yg ditata dari 10 kab/kota tahun 2018 menjadi 10 kab/kota dari tahun 2023</t>
  </si>
  <si>
    <t>Cakupan PERDA/PERGUB Pengelola BUMD dari 100% menjadi 100% tahun 2023</t>
  </si>
  <si>
    <t>Biro Perekonomian</t>
  </si>
  <si>
    <t>Pengembangan Mataram Metro di Kota Mataram dan Lombok Barat</t>
  </si>
  <si>
    <t>Program Peningkatan Kerjasama Pemerintah</t>
  </si>
  <si>
    <t>Penguatan kerjasama</t>
  </si>
  <si>
    <t>Persentase Kerjasama Pemerintahan yang terjalin menjadi 100% pada Tahun 2023</t>
  </si>
  <si>
    <t>Biro administrasi kerjasama</t>
  </si>
  <si>
    <t>Persentase Program Kerjasama Non Pemerintah yang terjalin dari 0% tahun 2018 menjadi 100% tahun 2023</t>
  </si>
  <si>
    <t>Persentase peningkatan dokumen/arsip daerah yang terselamatkan dan dilestarikan dari 16,67% Tahun 2018 menjadi 100% pada Tahun 2023</t>
  </si>
  <si>
    <t>Dinas Perpustakaan dan Arsip Daerah</t>
  </si>
  <si>
    <t>Program Peningkatan dan pengendalian kearsipan</t>
  </si>
  <si>
    <t>Terwujudnya Masyarakar NTB yang berdaya saing</t>
  </si>
  <si>
    <t>Meningkatnya kualitas dan jangkauan layanan pendidikan</t>
  </si>
  <si>
    <t>harapan lama sekolah</t>
  </si>
  <si>
    <t>13,57</t>
  </si>
  <si>
    <t>13.62</t>
  </si>
  <si>
    <t>13.68</t>
  </si>
  <si>
    <t>13.73</t>
  </si>
  <si>
    <t>13,79</t>
  </si>
  <si>
    <t>Pemantapan Fasilitas Pendidikan (PT dan SMA) dan Sarpras Penunjangnya, Pembangunan Fasilitas Pendidikan Baru (PT dan SMA)</t>
  </si>
  <si>
    <t>partisipasi</t>
  </si>
  <si>
    <t>Persentase Angka Partisipasi Kasar (APK) SMA/SMK/MA/Paket C dari 97,93% tahun 2018 menjadi 100% tahun 2023</t>
  </si>
  <si>
    <t>rata-rata lama sekolah</t>
  </si>
  <si>
    <t>6,96</t>
  </si>
  <si>
    <t>6.98</t>
  </si>
  <si>
    <t>7.01</t>
  </si>
  <si>
    <t>7.04</t>
  </si>
  <si>
    <t>7,07</t>
  </si>
  <si>
    <t>Program peningkatan layanan pendidikan dan kebudayaan</t>
  </si>
  <si>
    <t>Program bantuan operasional sekolah (BOS) SMA/SMK/SLB</t>
  </si>
  <si>
    <t>Ratio Guru terhadap Murid Pendidikan Menengah dari 18 orang tahun 2018 menjadi 18 orang tahun 2023</t>
  </si>
  <si>
    <t>Persentase Sekolah yang Bisa Menigkuti LSS dari 100% tahun 2018 menjadi 100% tahun 2023</t>
  </si>
  <si>
    <t>Pemantapan Fasilitas Pendidikan khusus dan layanan khusus berbasis kawasan strategis</t>
  </si>
  <si>
    <t>Peningkatan jumlah peserta pendidikan keterampilan/vokasi</t>
  </si>
  <si>
    <t>Re-engheering SMK</t>
  </si>
  <si>
    <t>100 Cendekia dan Rumah Bahasa</t>
  </si>
  <si>
    <t>Prosentase Lembaga Adat terbentuk dan aktif 45% pada tahun 2018 menjadi 70% pada tahun 2023</t>
  </si>
  <si>
    <t>Persentase peningkatan Pengunjung Perpustakaan per Tahun dari 1,016,000 tahun 2018 menjadi 1,206,000 tahun 2023</t>
  </si>
  <si>
    <t>Cakupan pembinaan atlet berprestasi dari 100% tahun 2018 menjadi 100% 2023</t>
  </si>
  <si>
    <t xml:space="preserve">Program Sarana Olahraga skala provinsi di Sumbawa Besar, di Raba, di Gerung, di Selong, di Tanjung, Dompu, Taliwang, Woha, Lembar, narmada, Kopang, Sengkol, </t>
  </si>
  <si>
    <t>Persentase sarana prasarana pemuda dan olahraga yang terstandar dari 30% tahun 2018 menjadi 55% tahun 2023</t>
  </si>
  <si>
    <t>Program sarana olahraga skala kabupaten di Mujur, Pemenang, Bayan, Masbagik, Keruak, Labuan Lombok, Poto Tano, Jereweh, Alas, Lunyuk, Lenagguar, labangka, Empang, Calabai, Kempo, Hu'u, Kilo, Kore, Tangga, O'o, Wawo, Sila, Wera, Sape</t>
  </si>
  <si>
    <t>Program Peningkatan Peran serta kepemudaan</t>
  </si>
  <si>
    <t>Meningkatnya derajat kesehatan dan gizi masyarakat</t>
  </si>
  <si>
    <t>65,96</t>
  </si>
  <si>
    <t>66,77</t>
  </si>
  <si>
    <t>NTB SDGs Center</t>
  </si>
  <si>
    <t>Peningkatan Cakupan Pelayanan Sarana-Prasarana Kesehatan dan Pembangunan/ Peningkatan Status Fasilitas Kesehatan (Rumah Sakit dan Puskesmas) di kawasan permukiman setiap PKN, PKW dan PKL</t>
  </si>
  <si>
    <t>Persentase persalinan di Fasilitas Pelayanan Kesehatan dari 94,25% tahun 2018 menjadi 99% tahun 2023</t>
  </si>
  <si>
    <t>Persentase penanganan penyakit menular dan penyakit tidak menular dari 100% tahun 2018 menjadi 100% tahun 2023</t>
  </si>
  <si>
    <t>Persentase penanganan penyakit menular dari 100% tahun 2018 menjadi 100% tahun 2023</t>
  </si>
  <si>
    <t>Pemenuhan puskesmas yg mempunyai minimal 5 tenaga kesehatan</t>
  </si>
  <si>
    <t>Persentase puskesmas yang mempunyai minimal 5 tenaga kesehatan dari 43% tahun 2018 menjadi 85% tahun 2023</t>
  </si>
  <si>
    <t>ketersediaan obat dan perbekalan kesehatan</t>
  </si>
  <si>
    <t>Persentase Ketersediaan Obat dan perbekalan kesehatan dari 95,51% tahun 2018 menjadi 98% tahun 2023</t>
  </si>
  <si>
    <t>masy yg krisis kesehatan akibt bencana dan potensi bencana</t>
  </si>
  <si>
    <t>Persentase Cakupan Layanan Kesehatan Masyarakat dari 0,00% tahun 2018 menjadi 100% tahun 2023</t>
  </si>
  <si>
    <t>Cakupan layanan kesehatan jiwa masyarakat dari 0,00% tahun 2018 menjadi 100% tahun 2023</t>
  </si>
  <si>
    <t>ketersedian sarpras yg sesuai standar</t>
  </si>
  <si>
    <t xml:space="preserve">Persentase ketersediaan alat kesehatan sesuai standar dari 0 % tahun 2018 menjadi 70% tahun 2023 </t>
  </si>
  <si>
    <t>Persentase ketersediaan sarana dan prasarana Rumah Sakit yang sesuai standar dari 0% tahun 2018 menjadi 85% tahun 2023</t>
  </si>
  <si>
    <t>Persentase ketersediaan sarana dan prasarana  Rumah Sakit yang sesuai standar dari 75% tahun 2018 menjadi 85% tahun 2023</t>
  </si>
  <si>
    <t>Rumah sakit H.L. Manambai Abdul Kadir</t>
  </si>
  <si>
    <t>Persentase ketersediaan sarana dan prasarana Rumah Sakit yang sesuai standar dari 100% tahun 2018 menjadi 93% tahun 2023</t>
  </si>
  <si>
    <t>Rumah Sakit Jiwa Mutiara sukma Provinsi</t>
  </si>
  <si>
    <t>Rata-rata usia kawin pertama perempuan DARI 20,23% TAHUN 2018 MENJADI 21% TAHUN 2023</t>
  </si>
  <si>
    <t>Cakupan Pusat Informasi Konseling Remaja (PIK-R) yang aktif DARI 1,89 tahun 2018 menjadi 9,45% tahun 2023</t>
  </si>
  <si>
    <t>Cakupan Anggota kelomppok  BKB, BKR dan BKL yang ber KB dari 0% tahun 2018 menjadi 71,425 tahun 2023</t>
  </si>
  <si>
    <t>Rasio Akseptor KB dari 0% tahun 2018 menjadi 87,42% tahun 2023</t>
  </si>
  <si>
    <t>Program Pembinaan Peran Serta Masyarakat dalam Pelayanan KB/KR yang mandiri</t>
  </si>
  <si>
    <t>Persentase Peserta KB Mandiri dari 0% tahun 2018 menjadi 24,83 % tahun 2023</t>
  </si>
  <si>
    <t>Program Penyiapan tenaga Pendamping Kelompok bina keluarga</t>
  </si>
  <si>
    <t>Persentase PLKB/PKB yang berwawasan TRI BINA</t>
  </si>
  <si>
    <t>Program Keserasian Kebijakan Peningkatan Kualitas anak dan perempuan</t>
  </si>
  <si>
    <t>Persentase OPD yang mengintegrasikan PPRG 42,2% pada tahun 2018 menjadi 100% pada tahun 2023</t>
  </si>
  <si>
    <t>Program peningkatan peran perempuan di perdesaan</t>
  </si>
  <si>
    <t>Program Peningkatan Penanggulangan Narkoba, PMS termasuk HIV/AIDS</t>
  </si>
  <si>
    <r>
      <t xml:space="preserve">Persentase balita </t>
    </r>
    <r>
      <rPr>
        <i/>
        <sz val="14"/>
        <color rgb="FF000000"/>
        <rFont val="Agency FB"/>
        <family val="2"/>
      </rPr>
      <t>stunting</t>
    </r>
  </si>
  <si>
    <t>33,49</t>
  </si>
  <si>
    <t>28,49</t>
  </si>
  <si>
    <t>Kawasan Balita Stunting</t>
  </si>
  <si>
    <t>Dinas kesehatan</t>
  </si>
  <si>
    <t>Jamban Keluarga</t>
  </si>
  <si>
    <t>Program Pengendalian penduduk dan KB</t>
  </si>
  <si>
    <t>Peserta PKK aktif 0% tahun 2018 menjadi 100% tahun 2023</t>
  </si>
  <si>
    <t>Meningkatnya kemampuan masyarakat untuk memenuhi kebutuhan hidup</t>
  </si>
  <si>
    <t>Pengeluaran per kapita (Rp ribu)</t>
  </si>
  <si>
    <t>Prosentase Peningkatan Kapasitas SDM 16.4% pada tahun 2018 menjadi 100% pada tahun 2023</t>
  </si>
  <si>
    <t>Meningkatnya Fungsi Ekologi Lingkungan Hidup</t>
  </si>
  <si>
    <t>Meningkatnya Kualitas,  Daya Dukung dan Daya Tampung Lingkungan Hidup</t>
  </si>
  <si>
    <t>32.75 89,17</t>
  </si>
  <si>
    <t xml:space="preserve">NTB Hijau </t>
  </si>
  <si>
    <t>Konservsi dan Preservasi Kawasan Hutan, Rehabilitasi dan Pemulihan Kawasan Hutan dan Konservas, Optimalisasi Pengelolaan Hutan, Perlindungan Sumber-Sumber Air Baku di Kawasan Lindung Bawahan, Kawasan Lindung Setempat, Kawasan Konservasi, dan Kawasan Hutan Mangrove</t>
  </si>
  <si>
    <t xml:space="preserve">Cakupan lokasi yang dikendalikan kualitas air dan udaranya 0 lokasi pada tahun 208 menjadi 10 lokasi di tahun 2023 </t>
  </si>
  <si>
    <t>89,17</t>
  </si>
  <si>
    <t>Perlindungan Mata Air dan Daerah Imbuhan Air</t>
  </si>
  <si>
    <t>Persentase Desa Sekitar Hutan Yang diberdayakan berbasis perhutanan sosial dari 26,13% tahun 2018 menjadi 41,56% tahun 2023</t>
  </si>
  <si>
    <t>Rehabilitasi dan Konservasi Ekosistem Wilayah Pesisir dan Laut, Pengelolaan Hasil Laut Lestari,  Perlindungan Terhadap Pulau-Pulau Kecil, Penyediaan Sarana-Prasarana Penunjang Usaha Perikanan dan Kelautan (Pelabuhan Ikan, TPI, dll)</t>
  </si>
  <si>
    <t>Rasio Kawasan Konservasi perairan terhadap total luas perairan territorial 0,085 Rasio pada tahun 2018 menjadi 0,101 pada tahun 2023</t>
  </si>
  <si>
    <t>Rehabilitasi dan Konservasi Ekosistem Wilayah Pesisir dan Laut, Pengelolaan Hasil Laut Lestari dan Perlindungan Terhadap Pulau-Pulau Kecil</t>
  </si>
  <si>
    <t xml:space="preserve">Pelindungan mutlak kawasan dengan keunikan geologi </t>
  </si>
  <si>
    <t>cakupan situs geologi yang dilindungi dari 00% tahun 2018 menjadi 15% di tahun 2023</t>
  </si>
  <si>
    <t>Dinas Energi dan Sumberdaya Mineral</t>
  </si>
  <si>
    <t>KEK Mandalika, Samota, Global Hub Bandar Kayangan, Kawasan Smelter dan Industri Turunannya, dan Kawasan Sangiang-Komodo-Sape (La SAKOSA)</t>
  </si>
  <si>
    <t>Taman Asri dan Landmark Kota</t>
  </si>
  <si>
    <t xml:space="preserve">Pembangunan taman-taman kota dan Landmark </t>
  </si>
  <si>
    <t>Pembangunan Islamic Center di Kota Mataram</t>
  </si>
  <si>
    <t>Jumlah Gedung Pemerintahan Yang Berfungsi Kembali dari 92,67 % tahun 2018 menjadi 100% tahun 2023</t>
  </si>
  <si>
    <t>Tata Ruang berkelanjutan</t>
  </si>
  <si>
    <t>Penyusuna RTRW Provinsi dan Pengembangan Mataram Metro di Kota Mataram dan Lombok Barat</t>
  </si>
  <si>
    <t>Persentase Keselarasan Program Perencanaan Wilayah dan Pembangunan dari 50% tahun 2028 menjadi 55% tahun 2023</t>
  </si>
  <si>
    <t>Penyusunan RDTR Kawasan Strategis Provinsi</t>
  </si>
  <si>
    <t>Penerbitan ijin dan rekomendasi sesuai tata ruang</t>
  </si>
  <si>
    <t xml:space="preserve">Pengendalian Pemanfaatan Ruang Melalui Pengaturan Zonasi Ruang
 </t>
  </si>
  <si>
    <t>75.00</t>
  </si>
  <si>
    <t>90.00</t>
  </si>
  <si>
    <t>100.00</t>
  </si>
  <si>
    <t>NTB ZERO WASTE &amp; BANK SAMPAH</t>
  </si>
  <si>
    <t>Peningkatan Pelayanan Pengelolaan Persampahan, Pembangunan TPA Regional dan TPST Regional, Pemanfaatan Sampah Sebagai Biomassa, Pengelolaan Sampah di Kawasan Permukiman PKN, PKW, PKL, dan KS, Kab. Lombok Barat, Kab. Lombok Tengah, Kab Sumbawa, kab. Bima</t>
  </si>
  <si>
    <t>Persentase Pengurangan Sampah 0% pada tahun 2018 menjadi 30.00% pada tahun 2023</t>
  </si>
  <si>
    <t>Meningkatnya Pertumbuhan Ekonomi  yang berkualitas</t>
  </si>
  <si>
    <t>Meningkatnya Investasi, kerjasama pemerintah dan badan usaha</t>
  </si>
  <si>
    <t xml:space="preserve">Nilai Realisasi Investasi     </t>
  </si>
  <si>
    <t>16000 Milyar</t>
  </si>
  <si>
    <t>16800 Milyar</t>
  </si>
  <si>
    <t>17640 Milyar</t>
  </si>
  <si>
    <t>18522 Milyar</t>
  </si>
  <si>
    <t>19448.1 Miliyar</t>
  </si>
  <si>
    <t>NTB Ramah Investasi</t>
  </si>
  <si>
    <t>Penciptaan iklim investasi di Kawasan Peruntukan Industri,, Kawasan Pertambangan, Kawasan Pariwisata, dan Kawasan Strategis Provinsi</t>
  </si>
  <si>
    <t>Nilai Realisasi Investasi 14,000 Miliyar pada tahun 2018 menjadi  19,448 Miliyar pada tahun 2023</t>
  </si>
  <si>
    <t>Persentase peningkatan minat investasi 15 Perusahaan pada tahun 2018 menjadi 25 Perusahaan pada tahun 2023</t>
  </si>
  <si>
    <t>Persentase Kerjasama Pemerintahan dan Non Pemerintahan yang terjalin dari 0% tahun 2018 menjadi 100% tahun 2023</t>
  </si>
  <si>
    <t xml:space="preserve">Meningkatnya daya saing industri </t>
  </si>
  <si>
    <t xml:space="preserve">Pembangunan KEK Mandalika, Samota, Global Hub Bandar Kayangan, Kawasan Smelter dan Industri </t>
  </si>
  <si>
    <t>Science Technology Industrial Park (STIP) Inovatif</t>
  </si>
  <si>
    <t xml:space="preserve">Pengembangan IKM berbasis sektor agraris dan perikanan, Penyediaan dan Pengembangan </t>
  </si>
  <si>
    <t>Cakupan Ikm Yang Terbina Dalam Kapasitas Iptek Sistem Produksi 4.58% pada tahun 2018 menjadi 20.80% pada tahun 2023</t>
  </si>
  <si>
    <t>Turunannya, dan Kawasan Sangiang-Komodo-Sape (La SAKOSA)</t>
  </si>
  <si>
    <t>Infrastruktur Dasar Penunjang Industri</t>
  </si>
  <si>
    <t>Cakupan Ikm Yang Terbina 1.5% pada tahun 2018 menjadi 7.47 pada tahun 2023</t>
  </si>
  <si>
    <t>Cakupan Ikm Yang Menerapkan Teknologi Dalam Proses Produksi 3.40% pada tahun 2018 menjadi 8.24% pada tahun 2023</t>
  </si>
  <si>
    <t>Research Based Policy</t>
  </si>
  <si>
    <t>Persentase pemanfaatan hasil kelitbangan dari 15% tahun 2018 menjadi 30% tahun 2023</t>
  </si>
  <si>
    <t>Industrialisasi Produk Pertanian</t>
  </si>
  <si>
    <t>Pengembangan Kawasan Industri Pengolahan</t>
  </si>
  <si>
    <t>Persentase desa sekitar hutan yang diberdayakan melalui pembentukan kelompok HHBK dan Jasling dari 25,51% tahun 2028 menjadi 40,95% tahun 2023</t>
  </si>
  <si>
    <t>Dinas LHK</t>
  </si>
  <si>
    <t>Presentase wirausahawan muda 67.86% pada tahun 2018 menjadi 68.39 pada tahun 2023</t>
  </si>
  <si>
    <t>Persentase Koperasi Berkualitas terhadap koperasi aktif dari  60,39% tahun 2018 menjadi 81,33% tahun 2023</t>
  </si>
  <si>
    <t>Bumdes maju</t>
  </si>
  <si>
    <t>Program Pengembangan Lembaga Ekonomi perdesaan</t>
  </si>
  <si>
    <t>Prosentase BUMDes yang terbentuk dan aktif dari 84% tahun 2018 menjadi 2023</t>
  </si>
  <si>
    <t>Meningkatnya daya saing pariwisata</t>
  </si>
  <si>
    <t xml:space="preserve">Pembangunan Citra Kawasan Melalui Sapta Pesona </t>
  </si>
  <si>
    <t>Angka kunjungan wisatawan 2.552.634 pada tahun 2018 menjadi 23.100.000 pada tahun 2023</t>
  </si>
  <si>
    <t>Pengembangan Destinasi Wisata Alam,  Budaya dan Buatan, Pembangunan Desa Wisata Mandiri dan Pengembangan Desa-Desa Adat</t>
  </si>
  <si>
    <t>Persentase Desa Wisata yang dikembangkan (target 99 desa) 16.67% pada tahun 2018 menjadi 15.38% pada tahun 2023</t>
  </si>
  <si>
    <t>Pemantapan Linkage Pariwisata</t>
  </si>
  <si>
    <t>Persentase SDM penunjang layanan pariwisata yang memenuhi standar 0% pada tahun 2018 menjadi 100% pada tahun 2023</t>
  </si>
  <si>
    <t>Persentase Geosite yang tertata dari o% tahun 2018 menjadi 50% tahun 2023</t>
  </si>
  <si>
    <t>Persentase ormas yang meningkat kapasitas wawasan kebangsaannya 7.46 % pada tahun 2018 menjadi 100% pada tahun 2023</t>
  </si>
  <si>
    <t>Meningkatnya produksi Sektor Primer</t>
  </si>
  <si>
    <t>820307.23 juta</t>
  </si>
  <si>
    <t>825043.71 juta</t>
  </si>
  <si>
    <t>829328.38 juta</t>
  </si>
  <si>
    <t>833239.98 juta</t>
  </si>
  <si>
    <t>836838.3 Juta</t>
  </si>
  <si>
    <t>Peningkatan Produktivitas Pertanian Tanaman Pangan,  Perkebunan dan Hortikultura, Pengembangan Teknologi dan Rekayasa Pertania,  Intensifikasi dan Ekstensifikasi Pertanian, Revitalisasi Rantai Distribusi Pertanian, Pengembangan Sentra Agropolitan, Penyedian Sarpras Penunjang Usaha Pertanian, Perkebunan dan Hortikultura</t>
  </si>
  <si>
    <t>Persentase Peningkatan Produksi Tanaman Pertanian/ Perkebunan 0 % pada tahun 2018 menjadi 5% pada tahun 2023</t>
  </si>
  <si>
    <t>Pertanian Lestari</t>
  </si>
  <si>
    <t xml:space="preserve">Pengembangan dan pengendalian kawasan pertanian, Pengendalian Kawasan Persawahan, Pengendalian Kawasan Pertanian Hortikultura
</t>
  </si>
  <si>
    <t>Produksi Padi 2335318 Ton Ton GKG pada tahun 2018</t>
  </si>
  <si>
    <t>Program Pemberdayaan Penyuluh Pertanian/perkebunan Lapangan</t>
  </si>
  <si>
    <t xml:space="preserve">Rehabilitasi dan pengembangan kawasan peternakan,  Rehabilitasi Kawasan Peternakan
dan Pengembangan Kawasan Peternakan
</t>
  </si>
  <si>
    <t>Pertumbuhan Populasi Ternak 0% pada tahun 2018 menjadi 5% pada tahun 2023</t>
  </si>
  <si>
    <t>Persentase Penurunan Ternak Yang Terinfeksi PHMS 0 % pada tahun 2018 menjadi &lt; 1 % pada tahun 2023</t>
  </si>
  <si>
    <t>Cakupan Kelompok Ternak Yang Memanfaatkan Teknologi Peternakan 0 Kelompok pada tahun 2018 menjadi 100 Kelompok pada tahun 2023</t>
  </si>
  <si>
    <t>Cakupan Produksi Peternakan Yang Dipasarkan 0% pada tahun 2018 menjadi 75% pada tahun 2023</t>
  </si>
  <si>
    <t>Produksi perikanan Budidaya 1126173 Ton pada tahun 2018 menjadi 1243386 Ton pada tahun 2023</t>
  </si>
  <si>
    <t>Produksi perikanan Tangkap 221321 Ton pada tahun 2018 menjadi 256572 Ton pada tahun 2023</t>
  </si>
  <si>
    <t>Apartemen Ikan</t>
  </si>
  <si>
    <t>Peningkatan Kegiatan industri kelautan dan perikanan di kawasan potensi perikanan</t>
  </si>
  <si>
    <t>Program Optimalisasi Pengelolaan dan pemasaran produksi perikanan</t>
  </si>
  <si>
    <t>Angka Konsumsi Ikan 33 Kg/ Kapita/ Thn pada tahun 2018 menjadi 40.59 Kg/ Kapita/ Thn pada tahun 2023</t>
  </si>
  <si>
    <t xml:space="preserve">Persentase Peningkatan Produksi Daerah </t>
  </si>
  <si>
    <t>Meningkatnya jaminan kesehatan dan sosial bagi penduduk miskin</t>
  </si>
  <si>
    <t>Peningkatan Cakupan Pelayanan Sarana-Prasarana Kesehatan dan Pembangunan/ Peningkatan Status Fasilitas Kesehatan (Rumah Sakit dan Puskesmas) di Desa Miskin</t>
  </si>
  <si>
    <t>Cakupan Jaminan Kesehatan Nasional 70.35% pada tahun 2018 menjadi 83% pada tahun 2023</t>
  </si>
  <si>
    <t>Persentase PMKS yang memperoleh bantuan sosial 2.75% pada tahun 2018 menjadi 2.9% pada tahun 2023</t>
  </si>
  <si>
    <t>Persentase lembaga sosial yang menyediakan sarana dan prasarana pelayanan kesejahteraan sosial 100% pada tahun 2018 menjadi 100% pada tahun 2023</t>
  </si>
  <si>
    <t>Persentase PMKS yang mendapatkan perlindungan dan jaminan sosial 54.5% pada tahun 2018 menjadi 59.5% pada tahun 2023</t>
  </si>
  <si>
    <t>Persentase Penyandang Cacat Fisik  dan Mental serta korban Trauma yang dibina dari 4,83% tahun 2018 menjadi 0% tahun 2023</t>
  </si>
  <si>
    <t>Program Pelayanan rehabilitasi kesejahteraan sosial</t>
  </si>
  <si>
    <t>Persentase Penanganan PMKS  dari 100% tahun 2018 menjadi 100% tahun 2023</t>
  </si>
  <si>
    <t>Terpenuhinya pelayanan dasar bagi penduduk miskin</t>
  </si>
  <si>
    <t>Cakupan Air Minum (%)</t>
  </si>
  <si>
    <t>Pengembangan SPAM Regional Berbasis Satu Pulau dan Pengembangan SPAM Lintas Kabupaten/Kota di Kawasan Penduduk Miskin</t>
  </si>
  <si>
    <t>Proporsi rumah tangga dengan akses sanitasi layak (%)</t>
  </si>
  <si>
    <t>Pengembangan IPAL Regional dan Pengembangan Sistem Pengolahan Limbah Berbasis Masyarakat</t>
  </si>
  <si>
    <t>Proporsi rumah tangga dengan akses sanitasi layak 69.53 % pada tahun 2018 menjadi 85% pada tahun 2023</t>
  </si>
  <si>
    <t>Ratio Elektrifikasi (%)</t>
  </si>
  <si>
    <t>Nusa Terang Benderang</t>
  </si>
  <si>
    <t>Studi Kelayakan Pengembangan sumber-sumber energi alternatif, Pembangunan Desa Mandiri Energi,  Peningkatan Jangkauan dan Kualitas Jaringan Distribusi Listrik di Kawasan Permukiman di PKN, PKW, PKL dan kawasan strategis provinsi</t>
  </si>
  <si>
    <t>Cakupan rumah layak huni (RLH) (%)</t>
  </si>
  <si>
    <t>Rumah layak Huni</t>
  </si>
  <si>
    <t>Peningkatan infrastruktur dasar permukiman, Pengembangan permukiman layak bagi MBR dan Pengurangan Backlog Perumahan</t>
  </si>
  <si>
    <t>Meningkatnya ketahanan dan keragaman konsumsi pangan</t>
  </si>
  <si>
    <t>Pola Pangan Harapan (PPH) Konsumsi (poin)</t>
  </si>
  <si>
    <t>Kawasan Rumah Pangan Lestari (KRPL)</t>
  </si>
  <si>
    <t>Pola Pangan Harapan (PPH) Ketersediaan 86.2 point pada tahun 2018 menjadi 94.83 point pada tahun 2023</t>
  </si>
  <si>
    <t>Program Peningkatan pemasaran Hasil Produksi Pertanian/Perkebunan</t>
  </si>
  <si>
    <t>Cakupan Pemasaran Produk Pangan Segar Asal Tumbuhan dan Produk Olahan dari 97,83% tahun 2018 menjadi 100% tahun 2023</t>
  </si>
  <si>
    <t>Menurunnya pengangguran terbuka</t>
  </si>
  <si>
    <t>Tingkat Pengangguran Terbuka (%)</t>
  </si>
  <si>
    <t>Besaran tenaga kerja yang mendapatkan pelatihan berbasis kompetensi 85% pada tahun 2018 menjadi 89% pada tahun 2023</t>
  </si>
  <si>
    <t>Besaran pencari kerja yang terdaftar yang ditempatkan 90% pada tahun 2018 menjadi 94% pada tahun 2023</t>
  </si>
  <si>
    <t>Besaran sengketa pengusaha-pekerja 70% pada tahun 2018 menjadi 74% pada tahun 2023</t>
  </si>
  <si>
    <t>Besaran Pemeriksaan Perusahaan 95% pada tahun 2018 menjadi 100% pada tahun 2023</t>
  </si>
  <si>
    <t>Cakupan Penempatan Transmigran dari 75% thn 2018 menjadi 100% thn 2023</t>
  </si>
  <si>
    <t>Menurunnya kesenjangan ekonomi masyarakat</t>
  </si>
  <si>
    <t>Terjaganya stabilitas harga kebutuhan pokok</t>
  </si>
  <si>
    <t>Inflasi(%)</t>
  </si>
  <si>
    <t xml:space="preserve">Fasilitasi pengembangan lembaga keuangan </t>
  </si>
  <si>
    <t>Cakupan Harga Bahan Pokok Yang Stabil Antar Waktu Antar Wilayah 6 % pada tahun 2018 menjadi 4 % pada tahun 2023</t>
  </si>
  <si>
    <t>Program Perlindungan Konsumen dan Pengamanan perdagangan</t>
  </si>
  <si>
    <t>Tingkat Penyelesaian Pengaduan Konsumen dari 50% tahun  menjadi 82% tahun 2023</t>
  </si>
  <si>
    <t>Program Peningkatan Kerjasama perdagangan internasional</t>
  </si>
  <si>
    <t>Pertumbuhan Jumlah Tujuan Negara Ekspor dari 19% tahun 2018 menjadi 33% tahun 2023</t>
  </si>
  <si>
    <t>e-Commerce</t>
  </si>
  <si>
    <t>Melawan Kemiskinan dari Desa</t>
  </si>
  <si>
    <t>Persentase Posyantek yang terbentuk dan aktif dari 25% tahun 2018 menjadi100% tahun 2023</t>
  </si>
  <si>
    <t xml:space="preserve">Terwujudnya kemandirian keuangan daerah </t>
  </si>
  <si>
    <t>Meningkatnya Pendapatan Asli Daerah</t>
  </si>
  <si>
    <t>e-Samsat dan Samsat Delivery</t>
  </si>
  <si>
    <t>Terwujudnya Kehidupan Masyarakat NTB yang Madani</t>
  </si>
  <si>
    <t>Meningkatnya Nilai Sosial Budaya &amp; Toleransi Masyarakat</t>
  </si>
  <si>
    <t>Persentase penurunan konflik sosial(%)</t>
  </si>
  <si>
    <t>Sekolah Perjumpaan dan Kampung Madani</t>
  </si>
  <si>
    <t>Penurunan konflik sosial 13 kasus pada tahun 2018 menjadi 15 kasus pada tahun 2023</t>
  </si>
  <si>
    <t>Islamic Center Pusat Peradaban</t>
  </si>
  <si>
    <t>Persentase Pelaksanaan Kegiatan Keagamaan dari 100% tahun 2018 menjadi 100% tahun 2023</t>
  </si>
  <si>
    <t>Persentase Asn yang mengikuti IMTAQ dari  100% tahun 2018 menjadi 100% tahun 2023</t>
  </si>
  <si>
    <t>Persentase kelompok adat budaya yang dikembangkan 100% pada tahun 2018 menjadi 100% pada tahun 2023</t>
  </si>
  <si>
    <t>Persentase karya budaya yang direvitalisasi dan diinventarisasi 100% pada tahun 2018 menjadi 100% pada tahun 2023</t>
  </si>
  <si>
    <t>Persentase penyelenggaraan Festival seni 100% pada tahun 2018 menjadi 100% pada tahun 2023</t>
  </si>
  <si>
    <t>Desa/Kelurahan Bebas Narkoba (Bersinar)</t>
  </si>
  <si>
    <t>Meningkatnya Kualitas &amp; Penegakan Produk Hukum Daerah</t>
  </si>
  <si>
    <t>Persentase Penurunan Pelanggaran Produk Hukum Daerah (%)</t>
  </si>
  <si>
    <t>Persentase Petugas Pelindungan Masyarakat (LINMAS) 100% pada tahun 2018 menjadi 100% pada tahun 2023</t>
  </si>
  <si>
    <t>Persentase Penanganan Pelanggaran Produk Hukum Daerah (Perda dan Pergub) dari 100% menjadi 100% thn 2023</t>
  </si>
  <si>
    <t>Bale Mediasi</t>
  </si>
  <si>
    <t>Penurunan Konflik Sosial dari 13% tahun 2008 menjadi 15% tahun 2023</t>
  </si>
  <si>
    <t>Persentase Produk Hukum Daerah yang terbentuk 100% pada tahun 2018 menjadi 100% pada tahun 2023</t>
  </si>
  <si>
    <t>Persentase penanganan kasus-kasus hukum 100% pada tahun 2018 menjadi 100% pada tahun 2023</t>
  </si>
  <si>
    <t>Meningkatnya kesadaran politik masyarakat</t>
  </si>
  <si>
    <t>Cakupan masyarakat yang mendapat pendidikan politik pada wilayah dengan tingkat partisipasi politik rendah 100% pada tahun 2018 menjadi 100% pada tahun 2023</t>
  </si>
  <si>
    <t>Meningkatnya Partisipasi Perempuan dalam Pembangunan</t>
  </si>
  <si>
    <t>Persentase Partisipasi Perempuan dalam Pembangunan(%)</t>
  </si>
  <si>
    <t>Persentase OPD yang mengintegrasikan PPRG dari 42,22% tahun 2018 menjadi 100% tahun 2023</t>
  </si>
  <si>
    <t>Presentase Kab/Kota yang  memiliki peraturan perundang-undangan yang mendukung PUG dan PUHA 30% pada tahun 2018 menjadi 100% pada tahun 2023</t>
  </si>
  <si>
    <t>Cakupan perempuan dan anak korban kekerasan yang mendapatkan penanganan 51.58% pada tahun 2018 menjadi 83.07% pada tahun 2023</t>
  </si>
  <si>
    <t>hh</t>
  </si>
  <si>
    <t>Program Strategis dan Unggulan Pencapaian Indikator Kerja Utama (IKU) Menuju Visi Misi Pemerintah Provinsi NTB 2019-2023</t>
  </si>
  <si>
    <t>p</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</si>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</sst>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0_);_(* \(#,##0\);_(* &quot;-&quot;_);_(@_)"/>
    <numFmt numFmtId="43" formatCode="_(* #,##0.00_);_(* \(#,##0.00\);_(* &quot;-&quot;??_);_(@_)"/>
    <numFmt numFmtId="164" formatCode="_-* #,##0_-;\-* #,##0_-;_-* &quot;-&quot;_-;_-@_-"/>
    <numFmt numFmtId="165" formatCode="_-* #,##0.00_-;\-* #,##0.00_-;_-* &quot;-&quot;??_-;_-@_-"/>
    <numFmt numFmtId="166" formatCode="_(* #,##0_);_(* \(#,##0\);_(* &quot;-&quot;??_);_(@_)"/>
    <numFmt numFmtId="167" formatCode="_(* #,##0.00_);_(* \(#,##0.00\);_(* &quot;-&quot;_);_(@_)"/>
    <numFmt numFmtId="168" formatCode="0.000"/>
    <numFmt numFmtId="169" formatCode="0.0"/>
    <numFmt numFmtId="170" formatCode="_-* #,##0_-;\-* #,##0_-;_-* &quot;-&quot;_-;_-@"/>
    <numFmt numFmtId="171" formatCode="#,##0.00;[Red]#,##0.00"/>
    <numFmt numFmtId="172" formatCode="_-* #,##0.00_-;\-* #,##0.00_-;_-* &quot;-&quot;_-;_-@"/>
    <numFmt numFmtId="173" formatCode="0.0000"/>
    <numFmt numFmtId="174" formatCode="_(* #,##0.000_);_(* \(#,##0.000\);_(* &quot;-&quot;??_);_(@_)"/>
    <numFmt numFmtId="175" formatCode="_-* #,##0_-;\-* #,##0_-;_-* &quot;-&quot;??_-;_-@"/>
  </numFmts>
  <fonts count="61" x14ac:knownFonts="1">
    <font>
      <sz val="11"/>
      <color theme="1"/>
      <name val="Calibri"/>
      <family val="2"/>
      <charset val="1"/>
      <scheme val="minor"/>
    </font>
    <font>
      <sz val="11"/>
      <color theme="1"/>
      <name val="Calibri"/>
      <family val="2"/>
      <scheme val="minor"/>
    </font>
    <font>
      <b/>
      <sz val="11"/>
      <color theme="1"/>
      <name val="Calibri"/>
      <family val="2"/>
      <charset val="1"/>
      <scheme val="minor"/>
    </font>
    <font>
      <b/>
      <sz val="10"/>
      <color theme="1"/>
      <name val="Gill Sans MT"/>
      <family val="2"/>
    </font>
    <font>
      <sz val="10"/>
      <color theme="1"/>
      <name val="Gill Sans MT"/>
      <family val="2"/>
    </font>
    <font>
      <b/>
      <sz val="16"/>
      <color theme="1"/>
      <name val="Gill Sans MT"/>
      <family val="2"/>
    </font>
    <font>
      <sz val="16"/>
      <color theme="1"/>
      <name val="Gill Sans MT"/>
      <family val="2"/>
    </font>
    <font>
      <sz val="10"/>
      <color theme="1"/>
      <name val="Calibri"/>
      <family val="2"/>
      <scheme val="minor"/>
    </font>
    <font>
      <b/>
      <sz val="10"/>
      <color theme="1"/>
      <name val="Calibri"/>
      <family val="2"/>
      <charset val="1"/>
      <scheme val="minor"/>
    </font>
    <font>
      <b/>
      <sz val="11"/>
      <color theme="1"/>
      <name val="Calibri"/>
      <family val="2"/>
      <scheme val="minor"/>
    </font>
    <font>
      <b/>
      <sz val="11"/>
      <color theme="1"/>
      <name val="Gill Sans MT"/>
      <family val="2"/>
    </font>
    <font>
      <sz val="11"/>
      <color rgb="FF002060"/>
      <name val="Gill Sans MT"/>
      <family val="2"/>
    </font>
    <font>
      <sz val="11"/>
      <color theme="1"/>
      <name val="Gill Sans MT"/>
      <family val="2"/>
    </font>
    <font>
      <sz val="11"/>
      <name val="Gill Sans MT"/>
      <family val="2"/>
    </font>
    <font>
      <b/>
      <sz val="9"/>
      <color indexed="81"/>
      <name val="Tahoma"/>
      <family val="2"/>
    </font>
    <font>
      <sz val="9"/>
      <color indexed="81"/>
      <name val="Tahoma"/>
      <family val="2"/>
    </font>
    <font>
      <sz val="11"/>
      <color rgb="FF000000"/>
      <name val="Calibri"/>
      <family val="2"/>
    </font>
    <font>
      <sz val="11"/>
      <color theme="1"/>
      <name val="Calibri"/>
      <family val="2"/>
      <scheme val="minor"/>
    </font>
    <font>
      <b/>
      <sz val="10"/>
      <color theme="1"/>
      <name val="Gill Sans MT"/>
      <family val="2"/>
      <charset val="1"/>
    </font>
    <font>
      <sz val="12"/>
      <color rgb="FF000000"/>
      <name val="Agency FB"/>
      <family val="2"/>
    </font>
    <font>
      <b/>
      <sz val="12"/>
      <color rgb="FF000000"/>
      <name val="Agency FB"/>
      <family val="2"/>
    </font>
    <font>
      <sz val="12"/>
      <name val="Agency FB"/>
      <family val="2"/>
    </font>
    <font>
      <b/>
      <sz val="12"/>
      <name val="Agency FB"/>
      <family val="2"/>
    </font>
    <font>
      <b/>
      <sz val="12"/>
      <color theme="1"/>
      <name val="Agency FB"/>
      <family val="2"/>
    </font>
    <font>
      <sz val="12"/>
      <color theme="1"/>
      <name val="Agency FB"/>
      <family val="2"/>
    </font>
    <font>
      <sz val="12"/>
      <color rgb="FF002060"/>
      <name val="Agency FB"/>
      <family val="2"/>
    </font>
    <font>
      <b/>
      <i/>
      <sz val="12"/>
      <color rgb="FF000000"/>
      <name val="Agency FB"/>
      <family val="2"/>
    </font>
    <font>
      <sz val="11"/>
      <color rgb="FF000000"/>
      <name val="Calibri"/>
      <family val="2"/>
    </font>
    <font>
      <b/>
      <sz val="14"/>
      <color rgb="FF000000"/>
      <name val="Agency FB"/>
      <family val="2"/>
    </font>
    <font>
      <sz val="11"/>
      <color rgb="FF000000"/>
      <name val="Agency FB"/>
      <family val="2"/>
    </font>
    <font>
      <b/>
      <sz val="8"/>
      <color rgb="FF000000"/>
      <name val="Agency FB"/>
      <family val="2"/>
    </font>
    <font>
      <sz val="11"/>
      <name val="Agency FB"/>
      <family val="2"/>
    </font>
    <font>
      <sz val="8"/>
      <color rgb="FF000000"/>
      <name val="Agency FB"/>
      <family val="2"/>
    </font>
    <font>
      <sz val="8"/>
      <name val="Agency FB"/>
      <family val="2"/>
    </font>
    <font>
      <b/>
      <i/>
      <sz val="8"/>
      <name val="Agency FB"/>
      <family val="2"/>
    </font>
    <font>
      <b/>
      <sz val="8"/>
      <name val="Agency FB"/>
      <family val="2"/>
    </font>
    <font>
      <b/>
      <sz val="8"/>
      <color rgb="FF333333"/>
      <name val="Agency FB"/>
      <family val="2"/>
    </font>
    <font>
      <sz val="8"/>
      <color rgb="FF333333"/>
      <name val="Agency FB"/>
      <family val="2"/>
    </font>
    <font>
      <sz val="10"/>
      <name val="Agency FB"/>
      <family val="2"/>
    </font>
    <font>
      <sz val="11"/>
      <color theme="1"/>
      <name val="Calibri"/>
      <family val="2"/>
      <charset val="1"/>
      <scheme val="minor"/>
    </font>
    <font>
      <sz val="12"/>
      <color rgb="FFFF0000"/>
      <name val="Agency FB"/>
      <family val="2"/>
    </font>
    <font>
      <b/>
      <sz val="14"/>
      <color theme="1"/>
      <name val="Agency FB"/>
      <family val="2"/>
    </font>
    <font>
      <sz val="14"/>
      <color theme="1"/>
      <name val="Agency FB"/>
      <family val="2"/>
    </font>
    <font>
      <b/>
      <sz val="14"/>
      <name val="Agency FB"/>
      <family val="2"/>
    </font>
    <font>
      <b/>
      <sz val="12"/>
      <color rgb="FF333333"/>
      <name val="Agency FB"/>
      <family val="2"/>
    </font>
    <font>
      <sz val="12"/>
      <color rgb="FF333333"/>
      <name val="Agency FB"/>
      <family val="2"/>
    </font>
    <font>
      <sz val="12"/>
      <color theme="0"/>
      <name val="Agency FB"/>
      <family val="2"/>
    </font>
    <font>
      <b/>
      <sz val="12"/>
      <color theme="0"/>
      <name val="Agency FB"/>
      <family val="2"/>
    </font>
    <font>
      <b/>
      <sz val="22"/>
      <color theme="1"/>
      <name val="Agency FB"/>
      <family val="2"/>
    </font>
    <font>
      <b/>
      <sz val="22"/>
      <color rgb="FF000000"/>
      <name val="Agency FB"/>
      <family val="2"/>
    </font>
    <font>
      <sz val="11"/>
      <color rgb="FF000000"/>
      <name val="Calibri"/>
    </font>
    <font>
      <b/>
      <sz val="20"/>
      <name val="Agency FB"/>
      <family val="2"/>
    </font>
    <font>
      <b/>
      <sz val="16"/>
      <name val="Agency FB"/>
      <family val="2"/>
    </font>
    <font>
      <b/>
      <sz val="14"/>
      <color theme="0"/>
      <name val="Agency FB"/>
      <family val="2"/>
    </font>
    <font>
      <sz val="14"/>
      <name val="Agency FB"/>
      <family val="2"/>
    </font>
    <font>
      <sz val="14"/>
      <color rgb="FF000000"/>
      <name val="Agency FB"/>
      <family val="2"/>
    </font>
    <font>
      <sz val="14"/>
      <color rgb="FF333333"/>
      <name val="Agency FB"/>
      <family val="2"/>
    </font>
    <font>
      <sz val="14"/>
      <color rgb="FFFF0000"/>
      <name val="Agency FB"/>
      <family val="2"/>
    </font>
    <font>
      <i/>
      <sz val="14"/>
      <color rgb="FF000000"/>
      <name val="Agency FB"/>
      <family val="2"/>
    </font>
    <font>
      <sz val="11"/>
      <color theme="1"/>
      <name val="Agency FB"/>
      <family val="2"/>
    </font>
    <font>
      <sz val="14"/>
      <color theme="4" tint="-0.249977111117893"/>
      <name val="Agency FB"/>
      <family val="2"/>
    </font>
  </fonts>
  <fills count="2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0000"/>
        <bgColor indexed="64"/>
      </patternFill>
    </fill>
    <fill>
      <patternFill patternType="solid">
        <fgColor theme="0"/>
        <bgColor indexed="64"/>
      </patternFill>
    </fill>
    <fill>
      <patternFill patternType="solid">
        <fgColor rgb="FFD8D8D8"/>
        <bgColor rgb="FFD8D8D8"/>
      </patternFill>
    </fill>
    <fill>
      <patternFill patternType="solid">
        <fgColor rgb="FFFFE598"/>
        <bgColor rgb="FFFFE598"/>
      </patternFill>
    </fill>
    <fill>
      <patternFill patternType="solid">
        <fgColor rgb="FFFFC000"/>
        <bgColor rgb="FFFFC000"/>
      </patternFill>
    </fill>
    <fill>
      <patternFill patternType="solid">
        <fgColor rgb="FF9CC2E5"/>
        <bgColor rgb="FF9CC2E5"/>
      </patternFill>
    </fill>
    <fill>
      <patternFill patternType="solid">
        <fgColor rgb="FF92D050"/>
        <bgColor indexed="64"/>
      </patternFill>
    </fill>
    <fill>
      <patternFill patternType="solid">
        <fgColor rgb="FFB4C6E7"/>
        <bgColor rgb="FFB4C6E7"/>
      </patternFill>
    </fill>
    <fill>
      <patternFill patternType="solid">
        <fgColor rgb="FFFFFFFF"/>
        <bgColor rgb="FFFFFFFF"/>
      </patternFill>
    </fill>
    <fill>
      <patternFill patternType="solid">
        <fgColor rgb="FFBDD6EE"/>
        <bgColor rgb="FFBDD6EE"/>
      </patternFill>
    </fill>
    <fill>
      <patternFill patternType="solid">
        <fgColor theme="4"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1"/>
        <bgColor rgb="FFB4C6E7"/>
      </patternFill>
    </fill>
    <fill>
      <patternFill patternType="solid">
        <fgColor theme="7"/>
        <bgColor rgb="FFB4C6E7"/>
      </patternFill>
    </fill>
    <fill>
      <patternFill patternType="solid">
        <fgColor theme="7"/>
        <bgColor indexed="64"/>
      </patternFill>
    </fill>
    <fill>
      <patternFill patternType="solid">
        <fgColor theme="5"/>
        <bgColor rgb="FFB4C6E7"/>
      </patternFill>
    </fill>
    <fill>
      <patternFill patternType="solid">
        <fgColor rgb="FFFF7979"/>
        <bgColor indexed="64"/>
      </patternFill>
    </fill>
    <fill>
      <patternFill patternType="solid">
        <fgColor theme="0"/>
        <bgColor rgb="FFBFBFBF"/>
      </patternFill>
    </fill>
    <fill>
      <patternFill patternType="solid">
        <fgColor theme="6" tint="0.79998168889431442"/>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s>
  <cellStyleXfs count="16">
    <xf numFmtId="0" fontId="0" fillId="0" borderId="0"/>
    <xf numFmtId="0" fontId="16" fillId="0" borderId="0"/>
    <xf numFmtId="43" fontId="16" fillId="0" borderId="0" applyFont="0" applyFill="0" applyBorder="0" applyAlignment="0" applyProtection="0"/>
    <xf numFmtId="41" fontId="16" fillId="0" borderId="0" applyFont="0" applyFill="0" applyBorder="0" applyAlignment="0" applyProtection="0"/>
    <xf numFmtId="0" fontId="27" fillId="0" borderId="0"/>
    <xf numFmtId="164" fontId="39" fillId="0" borderId="0" applyFont="0" applyFill="0" applyBorder="0" applyAlignment="0" applyProtection="0"/>
    <xf numFmtId="0" fontId="1" fillId="0" borderId="0">
      <alignment vertical="center"/>
    </xf>
    <xf numFmtId="0" fontId="16" fillId="0" borderId="0"/>
    <xf numFmtId="0" fontId="39" fillId="0" borderId="0"/>
    <xf numFmtId="0" fontId="16" fillId="0" borderId="0"/>
    <xf numFmtId="164" fontId="39" fillId="0" borderId="0" applyFont="0" applyFill="0" applyBorder="0" applyAlignment="0" applyProtection="0"/>
    <xf numFmtId="41" fontId="1" fillId="0" borderId="0" applyFont="0" applyFill="0" applyBorder="0" applyAlignment="0" applyProtection="0"/>
    <xf numFmtId="0" fontId="1" fillId="0" borderId="0">
      <alignment vertical="center"/>
    </xf>
    <xf numFmtId="0" fontId="50" fillId="0" borderId="0"/>
    <xf numFmtId="43" fontId="39" fillId="0" borderId="0" applyFont="0" applyFill="0" applyBorder="0" applyAlignment="0" applyProtection="0"/>
    <xf numFmtId="43" fontId="39" fillId="0" borderId="0" applyFont="0" applyFill="0" applyBorder="0" applyAlignment="0" applyProtection="0"/>
  </cellStyleXfs>
  <cellXfs count="1140">
    <xf numFmtId="0" fontId="0" fillId="0" borderId="0" xfId="0"/>
    <xf numFmtId="0" fontId="3" fillId="2" borderId="1" xfId="0" applyFont="1" applyFill="1" applyBorder="1" applyAlignment="1">
      <alignment horizontal="center" vertical="center" wrapText="1"/>
    </xf>
    <xf numFmtId="0" fontId="4" fillId="0" borderId="0" xfId="0" applyFont="1" applyAlignment="1">
      <alignment vertical="center"/>
    </xf>
    <xf numFmtId="0" fontId="6" fillId="0" borderId="0" xfId="0" applyFont="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0" xfId="0" applyFont="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3" fillId="4"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vertical="center" wrapText="1"/>
    </xf>
    <xf numFmtId="0" fontId="4" fillId="0" borderId="0" xfId="0" applyFont="1" applyAlignment="1">
      <alignment vertical="center" wrapText="1"/>
    </xf>
    <xf numFmtId="0" fontId="3" fillId="0" borderId="2" xfId="0" applyFont="1" applyBorder="1" applyAlignment="1">
      <alignment vertical="center" wrapText="1"/>
    </xf>
    <xf numFmtId="0" fontId="3"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3" fillId="4" borderId="2" xfId="0" applyFont="1" applyFill="1" applyBorder="1" applyAlignment="1">
      <alignment vertical="center" wrapText="1"/>
    </xf>
    <xf numFmtId="0" fontId="9" fillId="0" borderId="0" xfId="0" applyFont="1" applyAlignment="1">
      <alignment vertical="top" wrapText="1"/>
    </xf>
    <xf numFmtId="0" fontId="0" fillId="0" borderId="0" xfId="0" applyAlignment="1">
      <alignment vertical="top" wrapText="1"/>
    </xf>
    <xf numFmtId="0" fontId="4" fillId="0" borderId="2" xfId="0" applyFont="1" applyBorder="1" applyAlignment="1">
      <alignment horizontal="center" vertical="center"/>
    </xf>
    <xf numFmtId="0" fontId="0" fillId="0" borderId="0" xfId="0" applyAlignment="1">
      <alignment vertical="center"/>
    </xf>
    <xf numFmtId="0" fontId="4" fillId="0" borderId="0" xfId="0" applyFont="1" applyAlignment="1">
      <alignment horizontal="left" vertical="center" wrapText="1"/>
    </xf>
    <xf numFmtId="0" fontId="4" fillId="0" borderId="2"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vertical="top" wrapText="1"/>
    </xf>
    <xf numFmtId="0" fontId="4" fillId="0" borderId="2" xfId="0" applyFont="1" applyBorder="1" applyAlignment="1">
      <alignment horizontal="left" vertical="top" wrapText="1"/>
    </xf>
    <xf numFmtId="0" fontId="4" fillId="0" borderId="2" xfId="0" applyFont="1" applyBorder="1" applyAlignment="1">
      <alignment vertical="top" wrapText="1"/>
    </xf>
    <xf numFmtId="0" fontId="4" fillId="3" borderId="2" xfId="0" applyFont="1" applyFill="1" applyBorder="1" applyAlignment="1">
      <alignment vertical="top" wrapText="1"/>
    </xf>
    <xf numFmtId="0" fontId="3" fillId="3" borderId="2" xfId="0" applyFont="1" applyFill="1" applyBorder="1" applyAlignment="1">
      <alignment vertical="top" wrapText="1"/>
    </xf>
    <xf numFmtId="0" fontId="3" fillId="3" borderId="2" xfId="0" applyFont="1" applyFill="1" applyBorder="1" applyAlignment="1">
      <alignment horizontal="center" vertical="center"/>
    </xf>
    <xf numFmtId="0" fontId="4" fillId="3" borderId="2" xfId="0" applyFont="1" applyFill="1" applyBorder="1" applyAlignment="1">
      <alignment horizontal="left" vertical="top" wrapText="1"/>
    </xf>
    <xf numFmtId="0" fontId="3" fillId="0" borderId="2" xfId="0" applyFont="1" applyBorder="1" applyAlignment="1">
      <alignment vertical="center"/>
    </xf>
    <xf numFmtId="0" fontId="4" fillId="0" borderId="0" xfId="0" applyFont="1" applyAlignment="1">
      <alignment horizontal="center" vertical="center" wrapText="1"/>
    </xf>
    <xf numFmtId="0" fontId="10"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vertical="top" wrapText="1"/>
    </xf>
    <xf numFmtId="0" fontId="12" fillId="0" borderId="0" xfId="0" applyFont="1" applyAlignment="1">
      <alignment horizontal="left" vertical="top" wrapText="1"/>
    </xf>
    <xf numFmtId="0" fontId="12" fillId="3" borderId="0" xfId="0" applyFont="1" applyFill="1" applyAlignment="1">
      <alignment vertical="top" wrapText="1"/>
    </xf>
    <xf numFmtId="0" fontId="11" fillId="3" borderId="0" xfId="0" applyFont="1" applyFill="1" applyAlignment="1">
      <alignment vertical="top" wrapText="1"/>
    </xf>
    <xf numFmtId="0" fontId="12" fillId="0" borderId="0" xfId="0" applyFont="1" applyAlignment="1">
      <alignment vertical="top" wrapText="1"/>
    </xf>
    <xf numFmtId="0" fontId="10"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top" wrapText="1"/>
    </xf>
    <xf numFmtId="0" fontId="13" fillId="0" borderId="0" xfId="0" applyFont="1" applyAlignment="1">
      <alignment horizontal="left" vertical="top" wrapText="1"/>
    </xf>
    <xf numFmtId="0" fontId="13" fillId="5" borderId="0" xfId="0" applyFont="1" applyFill="1" applyAlignment="1">
      <alignment vertical="top" wrapText="1"/>
    </xf>
    <xf numFmtId="0" fontId="10" fillId="0" borderId="0" xfId="0" applyFont="1" applyAlignment="1">
      <alignment horizontal="left" vertical="top" wrapText="1"/>
    </xf>
    <xf numFmtId="0" fontId="0" fillId="0" borderId="0" xfId="0" applyAlignment="1">
      <alignment horizontal="left" vertical="center" wrapText="1"/>
    </xf>
    <xf numFmtId="0" fontId="17" fillId="0" borderId="0" xfId="0" applyFont="1" applyAlignment="1">
      <alignment horizontal="left" vertical="center" wrapText="1"/>
    </xf>
    <xf numFmtId="0" fontId="0" fillId="0" borderId="0" xfId="0" applyAlignment="1">
      <alignment vertical="center" wrapText="1"/>
    </xf>
    <xf numFmtId="0" fontId="4" fillId="4" borderId="0" xfId="0" applyFont="1" applyFill="1" applyBorder="1" applyAlignment="1">
      <alignment vertical="center" wrapText="1"/>
    </xf>
    <xf numFmtId="0" fontId="18" fillId="0" borderId="2" xfId="0" applyFont="1" applyBorder="1" applyAlignment="1">
      <alignment horizontal="center" vertical="center"/>
    </xf>
    <xf numFmtId="0" fontId="2" fillId="0" borderId="0" xfId="0" applyFont="1" applyAlignment="1">
      <alignment vertical="center" wrapText="1"/>
    </xf>
    <xf numFmtId="0" fontId="18" fillId="4" borderId="0" xfId="0" applyFont="1" applyFill="1" applyBorder="1" applyAlignment="1">
      <alignment vertical="center" wrapText="1"/>
    </xf>
    <xf numFmtId="0" fontId="18" fillId="0" borderId="0" xfId="0" applyFont="1" applyAlignment="1">
      <alignment vertical="center"/>
    </xf>
    <xf numFmtId="0" fontId="19" fillId="0" borderId="0" xfId="1" applyFont="1" applyAlignment="1">
      <alignment vertical="top"/>
    </xf>
    <xf numFmtId="0" fontId="20" fillId="0" borderId="0" xfId="1" applyFont="1" applyAlignment="1">
      <alignment vertical="top"/>
    </xf>
    <xf numFmtId="0" fontId="21" fillId="0" borderId="0" xfId="1" applyFont="1" applyAlignment="1">
      <alignment vertical="top"/>
    </xf>
    <xf numFmtId="167" fontId="20" fillId="0" borderId="0" xfId="3" applyNumberFormat="1" applyFont="1" applyAlignment="1">
      <alignment vertical="top"/>
    </xf>
    <xf numFmtId="0" fontId="20" fillId="0" borderId="0" xfId="1" applyFont="1" applyAlignment="1">
      <alignment horizontal="center" vertical="top"/>
    </xf>
    <xf numFmtId="0" fontId="20" fillId="8" borderId="0" xfId="1" applyFont="1" applyFill="1" applyAlignment="1">
      <alignment vertical="top"/>
    </xf>
    <xf numFmtId="0" fontId="19" fillId="8" borderId="0" xfId="1" applyFont="1" applyFill="1" applyAlignment="1">
      <alignment vertical="top"/>
    </xf>
    <xf numFmtId="0" fontId="19" fillId="8" borderId="0" xfId="1" applyFont="1" applyFill="1" applyAlignment="1">
      <alignment horizontal="center" vertical="center"/>
    </xf>
    <xf numFmtId="0" fontId="19" fillId="9" borderId="0" xfId="1" applyFont="1" applyFill="1" applyAlignment="1">
      <alignment vertical="top"/>
    </xf>
    <xf numFmtId="0" fontId="20" fillId="9" borderId="0" xfId="1" applyFont="1" applyFill="1" applyAlignment="1">
      <alignment vertical="top"/>
    </xf>
    <xf numFmtId="0" fontId="20" fillId="3" borderId="2" xfId="1" applyFont="1" applyFill="1" applyBorder="1" applyAlignment="1">
      <alignment vertical="top"/>
    </xf>
    <xf numFmtId="0" fontId="20" fillId="3" borderId="2" xfId="1" applyFont="1" applyFill="1" applyBorder="1" applyAlignment="1">
      <alignment horizontal="center" vertical="top"/>
    </xf>
    <xf numFmtId="0" fontId="20" fillId="7" borderId="2" xfId="1" applyFont="1" applyFill="1" applyBorder="1" applyAlignment="1">
      <alignment vertical="top" wrapText="1"/>
    </xf>
    <xf numFmtId="0" fontId="20" fillId="7" borderId="2" xfId="1" applyFont="1" applyFill="1" applyBorder="1" applyAlignment="1">
      <alignment horizontal="center" vertical="top" wrapText="1"/>
    </xf>
    <xf numFmtId="2" fontId="20" fillId="7" borderId="2" xfId="1" applyNumberFormat="1" applyFont="1" applyFill="1" applyBorder="1" applyAlignment="1">
      <alignment horizontal="center" vertical="top" wrapText="1"/>
    </xf>
    <xf numFmtId="2" fontId="20" fillId="7" borderId="2" xfId="2" applyNumberFormat="1" applyFont="1" applyFill="1" applyBorder="1" applyAlignment="1">
      <alignment horizontal="center" vertical="top" wrapText="1"/>
    </xf>
    <xf numFmtId="0" fontId="23" fillId="0" borderId="2" xfId="0" applyFont="1" applyBorder="1" applyAlignment="1">
      <alignment vertical="top" wrapText="1"/>
    </xf>
    <xf numFmtId="0" fontId="20" fillId="0" borderId="2" xfId="1" applyFont="1" applyBorder="1" applyAlignment="1">
      <alignment horizontal="center" vertical="top" wrapText="1"/>
    </xf>
    <xf numFmtId="2" fontId="20" fillId="0" borderId="2" xfId="2" applyNumberFormat="1" applyFont="1" applyBorder="1" applyAlignment="1">
      <alignment horizontal="center" vertical="top" wrapText="1"/>
    </xf>
    <xf numFmtId="0" fontId="20" fillId="0" borderId="2" xfId="1" applyFont="1" applyBorder="1" applyAlignment="1">
      <alignment vertical="top" wrapText="1"/>
    </xf>
    <xf numFmtId="0" fontId="24" fillId="0" borderId="2" xfId="0" applyFont="1" applyBorder="1" applyAlignment="1">
      <alignment horizontal="left" vertical="top" wrapText="1"/>
    </xf>
    <xf numFmtId="0" fontId="24" fillId="0" borderId="2" xfId="0" applyFont="1" applyBorder="1" applyAlignment="1">
      <alignment vertical="top" wrapText="1"/>
    </xf>
    <xf numFmtId="0" fontId="19" fillId="0" borderId="2" xfId="1" applyFont="1" applyBorder="1" applyAlignment="1">
      <alignment vertical="top" wrapText="1"/>
    </xf>
    <xf numFmtId="0" fontId="24" fillId="9" borderId="2" xfId="0" applyFont="1" applyFill="1" applyBorder="1" applyAlignment="1">
      <alignment horizontal="left" vertical="top" wrapText="1"/>
    </xf>
    <xf numFmtId="0" fontId="24" fillId="9" borderId="2" xfId="0" applyFont="1" applyFill="1" applyBorder="1" applyAlignment="1">
      <alignment vertical="top" wrapText="1"/>
    </xf>
    <xf numFmtId="0" fontId="20" fillId="9" borderId="2" xfId="1" applyFont="1" applyFill="1" applyBorder="1" applyAlignment="1">
      <alignment horizontal="center" vertical="top" wrapText="1"/>
    </xf>
    <xf numFmtId="2" fontId="20" fillId="9" borderId="2" xfId="2" applyNumberFormat="1" applyFont="1" applyFill="1" applyBorder="1" applyAlignment="1">
      <alignment horizontal="center" vertical="top" wrapText="1"/>
    </xf>
    <xf numFmtId="0" fontId="25" fillId="7" borderId="2" xfId="1" applyFont="1" applyFill="1" applyBorder="1" applyAlignment="1">
      <alignment vertical="top" wrapText="1"/>
    </xf>
    <xf numFmtId="166" fontId="20" fillId="0" borderId="2" xfId="1" applyNumberFormat="1" applyFont="1" applyBorder="1" applyAlignment="1">
      <alignment horizontal="center" vertical="top"/>
    </xf>
    <xf numFmtId="0" fontId="21" fillId="0" borderId="2" xfId="0" applyFont="1" applyFill="1" applyBorder="1" applyAlignment="1">
      <alignment vertical="top" wrapText="1"/>
    </xf>
    <xf numFmtId="0" fontId="19" fillId="7" borderId="2" xfId="1" applyFont="1" applyFill="1" applyBorder="1" applyAlignment="1">
      <alignment vertical="top" wrapText="1"/>
    </xf>
    <xf numFmtId="2" fontId="20" fillId="0" borderId="2" xfId="1" applyNumberFormat="1" applyFont="1" applyBorder="1" applyAlignment="1">
      <alignment horizontal="center" vertical="top" wrapText="1"/>
    </xf>
    <xf numFmtId="0" fontId="19" fillId="0" borderId="2" xfId="1" applyFont="1" applyBorder="1" applyAlignment="1">
      <alignment horizontal="center" vertical="top" wrapText="1"/>
    </xf>
    <xf numFmtId="0" fontId="21" fillId="0" borderId="2" xfId="1" applyFont="1" applyBorder="1" applyAlignment="1">
      <alignment vertical="top"/>
    </xf>
    <xf numFmtId="0" fontId="19" fillId="0" borderId="2" xfId="1" applyFont="1" applyBorder="1" applyAlignment="1">
      <alignment horizontal="center" vertical="top"/>
    </xf>
    <xf numFmtId="0" fontId="23" fillId="0" borderId="2" xfId="0" applyFont="1" applyBorder="1" applyAlignment="1">
      <alignment horizontal="left" vertical="top" wrapText="1"/>
    </xf>
    <xf numFmtId="0" fontId="23" fillId="0" borderId="2" xfId="0" applyFont="1" applyBorder="1" applyAlignment="1">
      <alignment horizontal="center" vertical="top" wrapText="1"/>
    </xf>
    <xf numFmtId="0" fontId="23" fillId="0" borderId="2" xfId="0" applyFont="1" applyFill="1" applyBorder="1" applyAlignment="1">
      <alignment horizontal="center" vertical="top" wrapText="1"/>
    </xf>
    <xf numFmtId="0" fontId="21" fillId="0" borderId="2" xfId="1" applyFont="1" applyBorder="1" applyAlignment="1">
      <alignment horizontal="center" vertical="top" wrapText="1"/>
    </xf>
    <xf numFmtId="0" fontId="21" fillId="0" borderId="2" xfId="1" applyFont="1" applyBorder="1" applyAlignment="1">
      <alignment vertical="top" wrapText="1"/>
    </xf>
    <xf numFmtId="2" fontId="19" fillId="0" borderId="2" xfId="1" applyNumberFormat="1" applyFont="1" applyBorder="1" applyAlignment="1">
      <alignment horizontal="center" vertical="top" wrapText="1"/>
    </xf>
    <xf numFmtId="0" fontId="21" fillId="0" borderId="2" xfId="0" applyFont="1" applyBorder="1" applyAlignment="1">
      <alignment horizontal="left" vertical="top" wrapText="1"/>
    </xf>
    <xf numFmtId="0" fontId="21" fillId="0" borderId="2" xfId="0" applyFont="1" applyBorder="1" applyAlignment="1">
      <alignment vertical="top" wrapText="1"/>
    </xf>
    <xf numFmtId="0" fontId="24" fillId="9" borderId="2" xfId="0" applyFont="1" applyFill="1" applyBorder="1" applyAlignment="1">
      <alignment horizontal="center" vertical="top" wrapText="1"/>
    </xf>
    <xf numFmtId="0" fontId="24" fillId="0" borderId="2" xfId="0" applyFont="1" applyBorder="1" applyAlignment="1">
      <alignment horizontal="center" vertical="top" wrapText="1"/>
    </xf>
    <xf numFmtId="0" fontId="20" fillId="0" borderId="2" xfId="1" applyFont="1" applyBorder="1" applyAlignment="1">
      <alignment horizontal="left" vertical="top" wrapText="1"/>
    </xf>
    <xf numFmtId="0" fontId="19" fillId="0" borderId="2" xfId="1" applyFont="1" applyBorder="1" applyAlignment="1">
      <alignment horizontal="left" vertical="top" wrapText="1"/>
    </xf>
    <xf numFmtId="0" fontId="22" fillId="7" borderId="2" xfId="1" applyFont="1" applyFill="1" applyBorder="1" applyAlignment="1">
      <alignment horizontal="center" vertical="top"/>
    </xf>
    <xf numFmtId="0" fontId="22" fillId="0" borderId="2" xfId="1" applyFont="1" applyBorder="1" applyAlignment="1">
      <alignment horizontal="center" vertical="top" wrapText="1"/>
    </xf>
    <xf numFmtId="43" fontId="20" fillId="7" borderId="2" xfId="2" applyFont="1" applyFill="1" applyBorder="1" applyAlignment="1">
      <alignment horizontal="center" vertical="top" wrapText="1"/>
    </xf>
    <xf numFmtId="0" fontId="22" fillId="0" borderId="2" xfId="1" applyFont="1" applyBorder="1" applyAlignment="1">
      <alignment horizontal="center" vertical="top"/>
    </xf>
    <xf numFmtId="41" fontId="22" fillId="0" borderId="2" xfId="3" applyFont="1" applyBorder="1" applyAlignment="1">
      <alignment horizontal="center" vertical="top"/>
    </xf>
    <xf numFmtId="0" fontId="22" fillId="0" borderId="2" xfId="1" applyFont="1" applyBorder="1" applyAlignment="1">
      <alignment vertical="top" wrapText="1"/>
    </xf>
    <xf numFmtId="43" fontId="22" fillId="0" borderId="2" xfId="2" applyFont="1" applyBorder="1" applyAlignment="1">
      <alignment horizontal="center" vertical="top"/>
    </xf>
    <xf numFmtId="2" fontId="22" fillId="0" borderId="2" xfId="1" applyNumberFormat="1" applyFont="1" applyBorder="1" applyAlignment="1">
      <alignment horizontal="center" vertical="top"/>
    </xf>
    <xf numFmtId="167" fontId="20" fillId="7" borderId="2" xfId="3" applyNumberFormat="1" applyFont="1" applyFill="1" applyBorder="1" applyAlignment="1">
      <alignment horizontal="center" vertical="top" wrapText="1"/>
    </xf>
    <xf numFmtId="167" fontId="20" fillId="7" borderId="2" xfId="3" applyNumberFormat="1" applyFont="1" applyFill="1" applyBorder="1" applyAlignment="1">
      <alignment horizontal="center" vertical="top"/>
    </xf>
    <xf numFmtId="167" fontId="19" fillId="7" borderId="2" xfId="3" applyNumberFormat="1" applyFont="1" applyFill="1" applyBorder="1" applyAlignment="1">
      <alignment vertical="top" wrapText="1"/>
    </xf>
    <xf numFmtId="3" fontId="20" fillId="0" borderId="2" xfId="1" applyNumberFormat="1" applyFont="1" applyBorder="1" applyAlignment="1">
      <alignment horizontal="center" vertical="top" wrapText="1"/>
    </xf>
    <xf numFmtId="0" fontId="22" fillId="7" borderId="2" xfId="1" applyFont="1" applyFill="1" applyBorder="1" applyAlignment="1">
      <alignment vertical="top" wrapText="1"/>
    </xf>
    <xf numFmtId="0" fontId="22" fillId="7" borderId="2" xfId="1" applyFont="1" applyFill="1" applyBorder="1" applyAlignment="1">
      <alignment horizontal="center" vertical="top" wrapText="1"/>
    </xf>
    <xf numFmtId="2" fontId="22" fillId="7" borderId="2" xfId="1" applyNumberFormat="1" applyFont="1" applyFill="1" applyBorder="1" applyAlignment="1">
      <alignment horizontal="center" vertical="top" wrapText="1"/>
    </xf>
    <xf numFmtId="0" fontId="21" fillId="7" borderId="2" xfId="1" applyFont="1" applyFill="1" applyBorder="1" applyAlignment="1">
      <alignment vertical="top" wrapText="1"/>
    </xf>
    <xf numFmtId="0" fontId="24" fillId="0" borderId="2" xfId="0" applyFont="1" applyFill="1" applyBorder="1" applyAlignment="1">
      <alignment horizontal="center" vertical="top" wrapText="1"/>
    </xf>
    <xf numFmtId="168" fontId="20" fillId="7" borderId="2" xfId="3" applyNumberFormat="1" applyFont="1" applyFill="1" applyBorder="1" applyAlignment="1">
      <alignment horizontal="center" vertical="top" wrapText="1"/>
    </xf>
    <xf numFmtId="0" fontId="19" fillId="7" borderId="2" xfId="1" applyFont="1" applyFill="1" applyBorder="1" applyAlignment="1">
      <alignment horizontal="center" vertical="top" wrapText="1"/>
    </xf>
    <xf numFmtId="0" fontId="22" fillId="0" borderId="2" xfId="0" applyFont="1" applyBorder="1" applyAlignment="1">
      <alignment vertical="top" wrapText="1"/>
    </xf>
    <xf numFmtId="0" fontId="20" fillId="3" borderId="2" xfId="1" applyFont="1" applyFill="1" applyBorder="1" applyAlignment="1">
      <alignment vertical="top" wrapText="1"/>
    </xf>
    <xf numFmtId="0" fontId="20" fillId="3" borderId="2" xfId="1" applyFont="1" applyFill="1" applyBorder="1" applyAlignment="1">
      <alignment horizontal="center" vertical="top" wrapText="1"/>
    </xf>
    <xf numFmtId="0" fontId="19" fillId="3" borderId="2" xfId="1" applyFont="1" applyFill="1" applyBorder="1" applyAlignment="1">
      <alignment vertical="top" wrapText="1"/>
    </xf>
    <xf numFmtId="167" fontId="19" fillId="7" borderId="2" xfId="3" applyNumberFormat="1" applyFont="1" applyFill="1" applyBorder="1" applyAlignment="1">
      <alignment horizontal="center" vertical="top" wrapText="1"/>
    </xf>
    <xf numFmtId="0" fontId="23" fillId="9" borderId="2" xfId="0" applyFont="1" applyFill="1" applyBorder="1" applyAlignment="1">
      <alignment vertical="top" wrapText="1"/>
    </xf>
    <xf numFmtId="168" fontId="20" fillId="0" borderId="2" xfId="1" applyNumberFormat="1" applyFont="1" applyBorder="1" applyAlignment="1">
      <alignment horizontal="center" vertical="top" wrapText="1"/>
    </xf>
    <xf numFmtId="41" fontId="29" fillId="0" borderId="0" xfId="3" applyFont="1"/>
    <xf numFmtId="41" fontId="33" fillId="0" borderId="15" xfId="3" applyFont="1" applyBorder="1" applyAlignment="1">
      <alignment horizontal="center" vertical="center" wrapText="1"/>
    </xf>
    <xf numFmtId="41" fontId="33" fillId="0" borderId="15" xfId="3" applyFont="1" applyBorder="1" applyAlignment="1">
      <alignment horizontal="center" vertical="center"/>
    </xf>
    <xf numFmtId="41" fontId="33" fillId="0" borderId="15" xfId="3" applyFont="1" applyBorder="1" applyAlignment="1">
      <alignment vertical="center"/>
    </xf>
    <xf numFmtId="167" fontId="29" fillId="0" borderId="0" xfId="3" applyNumberFormat="1" applyFont="1"/>
    <xf numFmtId="41" fontId="32" fillId="0" borderId="0" xfId="3" applyFont="1"/>
    <xf numFmtId="43" fontId="20" fillId="7" borderId="2" xfId="1" applyNumberFormat="1" applyFont="1" applyFill="1" applyBorder="1" applyAlignment="1">
      <alignment horizontal="center" vertical="top"/>
    </xf>
    <xf numFmtId="164" fontId="20" fillId="0" borderId="2" xfId="5" applyFont="1" applyBorder="1" applyAlignment="1">
      <alignment horizontal="center" vertical="top" wrapText="1"/>
    </xf>
    <xf numFmtId="164" fontId="20" fillId="7" borderId="2" xfId="5" applyFont="1" applyFill="1" applyBorder="1" applyAlignment="1">
      <alignment horizontal="center" vertical="top" wrapText="1"/>
    </xf>
    <xf numFmtId="164" fontId="22" fillId="0" borderId="2" xfId="5" applyFont="1" applyBorder="1" applyAlignment="1">
      <alignment horizontal="center" vertical="top"/>
    </xf>
    <xf numFmtId="0" fontId="19" fillId="0" borderId="0" xfId="1" applyFont="1" applyAlignment="1">
      <alignment horizontal="center" vertical="top"/>
    </xf>
    <xf numFmtId="43" fontId="20" fillId="7" borderId="2" xfId="2" applyFont="1" applyFill="1" applyBorder="1" applyAlignment="1">
      <alignment horizontal="center" vertical="top"/>
    </xf>
    <xf numFmtId="166" fontId="22" fillId="0" borderId="2" xfId="1" applyNumberFormat="1" applyFont="1" applyBorder="1" applyAlignment="1">
      <alignment horizontal="center" vertical="top"/>
    </xf>
    <xf numFmtId="166" fontId="20" fillId="0" borderId="2" xfId="2" applyNumberFormat="1" applyFont="1" applyBorder="1" applyAlignment="1">
      <alignment horizontal="center" vertical="top" wrapText="1"/>
    </xf>
    <xf numFmtId="0" fontId="19" fillId="0" borderId="0" xfId="1" applyFont="1" applyAlignment="1">
      <alignment vertical="top" wrapText="1"/>
    </xf>
    <xf numFmtId="167" fontId="20" fillId="7" borderId="2" xfId="3" applyNumberFormat="1" applyFont="1" applyFill="1" applyBorder="1" applyAlignment="1">
      <alignment vertical="top" wrapText="1"/>
    </xf>
    <xf numFmtId="0" fontId="20" fillId="6" borderId="2" xfId="1" applyFont="1" applyFill="1" applyBorder="1" applyAlignment="1">
      <alignment horizontal="center" vertical="top" wrapText="1"/>
    </xf>
    <xf numFmtId="0" fontId="24" fillId="0" borderId="2" xfId="0" applyFont="1" applyBorder="1" applyAlignment="1">
      <alignment horizontal="center" vertical="top"/>
    </xf>
    <xf numFmtId="0" fontId="24" fillId="9" borderId="2" xfId="0" applyFont="1" applyFill="1" applyBorder="1" applyAlignment="1">
      <alignment horizontal="center" vertical="top"/>
    </xf>
    <xf numFmtId="0" fontId="24" fillId="0" borderId="0" xfId="0" applyFont="1" applyAlignment="1">
      <alignment vertical="top" wrapText="1"/>
    </xf>
    <xf numFmtId="0" fontId="24" fillId="0" borderId="0" xfId="0" applyFont="1" applyAlignment="1">
      <alignment vertical="center"/>
    </xf>
    <xf numFmtId="0" fontId="24" fillId="0" borderId="0" xfId="0" applyFont="1" applyAlignment="1">
      <alignment vertical="center" wrapText="1"/>
    </xf>
    <xf numFmtId="0" fontId="23" fillId="0" borderId="0" xfId="0" applyFont="1" applyAlignment="1">
      <alignment vertical="center"/>
    </xf>
    <xf numFmtId="0" fontId="23" fillId="0" borderId="0" xfId="0" applyFont="1" applyAlignment="1">
      <alignment vertical="center" wrapText="1"/>
    </xf>
    <xf numFmtId="0" fontId="24" fillId="8" borderId="0" xfId="0" applyFont="1" applyFill="1" applyAlignment="1">
      <alignment vertical="center" wrapText="1"/>
    </xf>
    <xf numFmtId="0" fontId="23" fillId="8" borderId="0" xfId="0" applyFont="1" applyFill="1" applyAlignment="1">
      <alignment vertical="center" wrapText="1"/>
    </xf>
    <xf numFmtId="0" fontId="40" fillId="0" borderId="0" xfId="0" applyFont="1" applyAlignment="1">
      <alignment vertical="center"/>
    </xf>
    <xf numFmtId="0" fontId="23" fillId="0" borderId="0" xfId="0" applyFont="1" applyAlignment="1">
      <alignment vertical="top" wrapText="1"/>
    </xf>
    <xf numFmtId="0" fontId="40" fillId="0" borderId="0" xfId="1" applyFont="1" applyAlignment="1">
      <alignment vertical="top"/>
    </xf>
    <xf numFmtId="0" fontId="23" fillId="8" borderId="0" xfId="0" applyFont="1" applyFill="1" applyAlignment="1">
      <alignment vertical="center"/>
    </xf>
    <xf numFmtId="0" fontId="40" fillId="8" borderId="0" xfId="1" applyFont="1" applyFill="1" applyAlignment="1">
      <alignment vertical="top"/>
    </xf>
    <xf numFmtId="0" fontId="24" fillId="0" borderId="0" xfId="0" applyFont="1"/>
    <xf numFmtId="0" fontId="24" fillId="8" borderId="0" xfId="0" applyFont="1" applyFill="1"/>
    <xf numFmtId="0" fontId="23" fillId="0" borderId="0" xfId="0" applyFont="1"/>
    <xf numFmtId="0" fontId="24" fillId="9" borderId="0" xfId="0" applyFont="1" applyFill="1"/>
    <xf numFmtId="0" fontId="24" fillId="8" borderId="0" xfId="0" applyFont="1" applyFill="1" applyAlignment="1">
      <alignment vertical="center"/>
    </xf>
    <xf numFmtId="0" fontId="24" fillId="8" borderId="0" xfId="0" applyFont="1" applyFill="1" applyAlignment="1">
      <alignment vertical="top" wrapText="1"/>
    </xf>
    <xf numFmtId="0" fontId="23" fillId="8" borderId="0" xfId="0" applyFont="1" applyFill="1" applyAlignment="1">
      <alignment vertical="top" wrapText="1"/>
    </xf>
    <xf numFmtId="43" fontId="20" fillId="0" borderId="2" xfId="1" applyNumberFormat="1" applyFont="1" applyBorder="1" applyAlignment="1">
      <alignment horizontal="center" vertical="top"/>
    </xf>
    <xf numFmtId="2" fontId="20" fillId="0" borderId="2" xfId="1" applyNumberFormat="1" applyFont="1" applyBorder="1" applyAlignment="1">
      <alignment horizontal="center" vertical="top"/>
    </xf>
    <xf numFmtId="2" fontId="19" fillId="0" borderId="2" xfId="1" applyNumberFormat="1" applyFont="1" applyBorder="1" applyAlignment="1">
      <alignment horizontal="center" vertical="top"/>
    </xf>
    <xf numFmtId="2" fontId="23" fillId="0" borderId="2" xfId="0" applyNumberFormat="1" applyFont="1" applyBorder="1" applyAlignment="1">
      <alignment horizontal="center" vertical="top" wrapText="1"/>
    </xf>
    <xf numFmtId="2" fontId="22" fillId="7" borderId="2" xfId="1" applyNumberFormat="1" applyFont="1" applyFill="1" applyBorder="1" applyAlignment="1">
      <alignment horizontal="center" vertical="top"/>
    </xf>
    <xf numFmtId="2" fontId="22" fillId="0" borderId="2" xfId="1" applyNumberFormat="1" applyFont="1" applyBorder="1" applyAlignment="1">
      <alignment horizontal="center" vertical="top" wrapText="1"/>
    </xf>
    <xf numFmtId="0" fontId="22" fillId="0" borderId="2" xfId="0" applyFont="1" applyBorder="1" applyAlignment="1">
      <alignment horizontal="center" vertical="top" wrapText="1"/>
    </xf>
    <xf numFmtId="0" fontId="21" fillId="0" borderId="2" xfId="0" applyFont="1" applyBorder="1" applyAlignment="1">
      <alignment horizontal="center" vertical="top" wrapText="1"/>
    </xf>
    <xf numFmtId="2" fontId="20" fillId="9" borderId="2" xfId="1" applyNumberFormat="1" applyFont="1" applyFill="1" applyBorder="1" applyAlignment="1">
      <alignment horizontal="center" vertical="top" wrapText="1"/>
    </xf>
    <xf numFmtId="0" fontId="24" fillId="0" borderId="0" xfId="6" applyFont="1" applyAlignment="1">
      <alignment horizontal="center" vertical="top" wrapText="1"/>
    </xf>
    <xf numFmtId="0" fontId="24" fillId="0" borderId="0" xfId="6" applyFont="1" applyAlignment="1">
      <alignment vertical="top" wrapText="1"/>
    </xf>
    <xf numFmtId="0" fontId="41" fillId="18" borderId="2" xfId="6" applyFont="1" applyFill="1" applyBorder="1" applyAlignment="1">
      <alignment horizontal="center" vertical="center" wrapText="1"/>
    </xf>
    <xf numFmtId="0" fontId="42" fillId="0" borderId="0" xfId="6" applyFont="1" applyAlignment="1">
      <alignment vertical="top" wrapText="1"/>
    </xf>
    <xf numFmtId="0" fontId="23" fillId="19" borderId="2" xfId="6" applyFont="1" applyFill="1" applyBorder="1" applyAlignment="1">
      <alignment horizontal="center" vertical="top" wrapText="1"/>
    </xf>
    <xf numFmtId="0" fontId="23" fillId="19" borderId="2" xfId="6" applyFont="1" applyFill="1" applyBorder="1" applyAlignment="1">
      <alignment vertical="top" wrapText="1"/>
    </xf>
    <xf numFmtId="0" fontId="23" fillId="0" borderId="0" xfId="6" applyFont="1" applyAlignment="1">
      <alignment vertical="top" wrapText="1"/>
    </xf>
    <xf numFmtId="0" fontId="24" fillId="0" borderId="2" xfId="6" applyFont="1" applyBorder="1" applyAlignment="1">
      <alignment horizontal="center" vertical="top" wrapText="1"/>
    </xf>
    <xf numFmtId="0" fontId="21" fillId="0" borderId="2" xfId="6" applyFont="1" applyBorder="1" applyAlignment="1">
      <alignment horizontal="left" vertical="top" wrapText="1"/>
    </xf>
    <xf numFmtId="0" fontId="24" fillId="0" borderId="2" xfId="6" applyFont="1" applyBorder="1" applyAlignment="1">
      <alignment vertical="top" wrapText="1"/>
    </xf>
    <xf numFmtId="0" fontId="24" fillId="0" borderId="2" xfId="6" applyFont="1" applyBorder="1" applyAlignment="1">
      <alignment horizontal="left" vertical="top" wrapText="1"/>
    </xf>
    <xf numFmtId="0" fontId="22" fillId="19" borderId="2" xfId="6" applyFont="1" applyFill="1" applyBorder="1" applyAlignment="1">
      <alignment horizontal="left" vertical="top" wrapText="1"/>
    </xf>
    <xf numFmtId="0" fontId="24" fillId="0" borderId="0" xfId="0" applyFont="1" applyFill="1" applyAlignment="1">
      <alignment vertical="center"/>
    </xf>
    <xf numFmtId="0" fontId="23" fillId="0" borderId="0" xfId="0" applyFont="1" applyFill="1" applyAlignment="1">
      <alignment vertical="center"/>
    </xf>
    <xf numFmtId="0" fontId="24" fillId="0" borderId="0" xfId="0" applyFont="1" applyFill="1" applyAlignment="1">
      <alignment vertical="center" wrapText="1"/>
    </xf>
    <xf numFmtId="0" fontId="23" fillId="0" borderId="0" xfId="0" applyFont="1" applyFill="1" applyAlignment="1">
      <alignment vertical="center" wrapText="1"/>
    </xf>
    <xf numFmtId="0" fontId="22" fillId="0" borderId="2" xfId="7" applyFont="1" applyFill="1" applyBorder="1" applyAlignment="1">
      <alignment horizontal="center" vertical="top"/>
    </xf>
    <xf numFmtId="0" fontId="20" fillId="0" borderId="2" xfId="7" applyFont="1" applyFill="1" applyBorder="1" applyAlignment="1">
      <alignment horizontal="center" vertical="top" wrapText="1"/>
    </xf>
    <xf numFmtId="2" fontId="20" fillId="0" borderId="2" xfId="7" applyNumberFormat="1" applyFont="1" applyFill="1" applyBorder="1" applyAlignment="1">
      <alignment horizontal="center" vertical="top" wrapText="1"/>
    </xf>
    <xf numFmtId="0" fontId="23" fillId="0" borderId="0" xfId="0" applyFont="1" applyFill="1" applyAlignment="1">
      <alignment vertical="top" wrapText="1"/>
    </xf>
    <xf numFmtId="0" fontId="23" fillId="0" borderId="2" xfId="0" applyFont="1" applyFill="1" applyBorder="1" applyAlignment="1">
      <alignment vertical="top" wrapText="1"/>
    </xf>
    <xf numFmtId="0" fontId="24" fillId="0" borderId="0" xfId="0" applyFont="1" applyFill="1" applyAlignment="1">
      <alignment vertical="top" wrapText="1"/>
    </xf>
    <xf numFmtId="0" fontId="24" fillId="0" borderId="2" xfId="0" applyFont="1" applyFill="1" applyBorder="1" applyAlignment="1">
      <alignment horizontal="left" vertical="top" wrapText="1"/>
    </xf>
    <xf numFmtId="0" fontId="24" fillId="0" borderId="2" xfId="0" applyFont="1" applyFill="1" applyBorder="1" applyAlignment="1">
      <alignment vertical="top" wrapText="1"/>
    </xf>
    <xf numFmtId="0" fontId="23" fillId="0" borderId="2" xfId="0" applyFont="1" applyFill="1" applyBorder="1" applyAlignment="1">
      <alignment horizontal="left" vertical="top" wrapText="1"/>
    </xf>
    <xf numFmtId="0" fontId="22" fillId="0" borderId="2" xfId="0" applyFont="1" applyFill="1" applyBorder="1" applyAlignment="1">
      <alignment vertical="top" wrapText="1"/>
    </xf>
    <xf numFmtId="0" fontId="21" fillId="0" borderId="2" xfId="0" applyFont="1" applyFill="1" applyBorder="1" applyAlignment="1">
      <alignment horizontal="left" vertical="top" wrapText="1"/>
    </xf>
    <xf numFmtId="0" fontId="22" fillId="0" borderId="2" xfId="7" applyFont="1" applyFill="1" applyBorder="1" applyAlignment="1">
      <alignment horizontal="center" vertical="top" wrapText="1"/>
    </xf>
    <xf numFmtId="0" fontId="24" fillId="0" borderId="0" xfId="0" applyFont="1" applyFill="1"/>
    <xf numFmtId="0" fontId="23" fillId="6" borderId="2" xfId="0" applyFont="1" applyFill="1" applyBorder="1" applyAlignment="1">
      <alignment horizontal="center" vertical="center" wrapText="1"/>
    </xf>
    <xf numFmtId="0" fontId="42" fillId="0" borderId="0" xfId="0" applyFont="1" applyFill="1" applyAlignment="1">
      <alignment vertical="center"/>
    </xf>
    <xf numFmtId="0" fontId="42" fillId="0" borderId="0" xfId="0" applyFont="1" applyFill="1" applyAlignment="1">
      <alignment vertical="center" wrapText="1"/>
    </xf>
    <xf numFmtId="0" fontId="24" fillId="0" borderId="2" xfId="0" applyFont="1" applyFill="1" applyBorder="1" applyAlignment="1">
      <alignment horizontal="center" vertical="top"/>
    </xf>
    <xf numFmtId="0" fontId="23" fillId="0" borderId="2" xfId="0" applyFont="1" applyFill="1" applyBorder="1" applyAlignment="1">
      <alignment horizontal="center" vertical="top"/>
    </xf>
    <xf numFmtId="0" fontId="23" fillId="0" borderId="2" xfId="0" applyFont="1" applyFill="1" applyBorder="1" applyAlignment="1">
      <alignment vertical="top"/>
    </xf>
    <xf numFmtId="0" fontId="24" fillId="0" borderId="0" xfId="0" applyFont="1" applyFill="1" applyAlignment="1">
      <alignment vertical="top"/>
    </xf>
    <xf numFmtId="41" fontId="20" fillId="0" borderId="2" xfId="7" applyNumberFormat="1" applyFont="1" applyFill="1" applyBorder="1" applyAlignment="1">
      <alignment horizontal="center" vertical="top" wrapText="1"/>
    </xf>
    <xf numFmtId="2" fontId="22" fillId="0" borderId="2" xfId="7" applyNumberFormat="1" applyFont="1" applyFill="1" applyBorder="1" applyAlignment="1">
      <alignment horizontal="center" vertical="top" wrapText="1"/>
    </xf>
    <xf numFmtId="4" fontId="22" fillId="0" borderId="2" xfId="7" quotePrefix="1" applyNumberFormat="1" applyFont="1" applyFill="1" applyBorder="1" applyAlignment="1">
      <alignment horizontal="center" vertical="top"/>
    </xf>
    <xf numFmtId="4" fontId="22" fillId="0" borderId="2" xfId="7" applyNumberFormat="1" applyFont="1" applyFill="1" applyBorder="1" applyAlignment="1">
      <alignment horizontal="center" vertical="top"/>
    </xf>
    <xf numFmtId="43" fontId="20" fillId="0" borderId="2" xfId="7" applyNumberFormat="1" applyFont="1" applyFill="1" applyBorder="1" applyAlignment="1">
      <alignment horizontal="center" vertical="top" wrapText="1"/>
    </xf>
    <xf numFmtId="2" fontId="22" fillId="0" borderId="2" xfId="7" applyNumberFormat="1" applyFont="1" applyFill="1" applyBorder="1" applyAlignment="1">
      <alignment horizontal="center" vertical="top"/>
    </xf>
    <xf numFmtId="169" fontId="22" fillId="0" borderId="2" xfId="7" applyNumberFormat="1" applyFont="1" applyFill="1" applyBorder="1" applyAlignment="1">
      <alignment horizontal="center" vertical="top" wrapText="1"/>
    </xf>
    <xf numFmtId="0" fontId="20" fillId="0" borderId="2" xfId="7" applyFont="1" applyFill="1" applyBorder="1" applyAlignment="1">
      <alignment horizontal="center" vertical="top"/>
    </xf>
    <xf numFmtId="1" fontId="22" fillId="0" borderId="2" xfId="7" applyNumberFormat="1" applyFont="1" applyFill="1" applyBorder="1" applyAlignment="1">
      <alignment horizontal="center" vertical="top" wrapText="1"/>
    </xf>
    <xf numFmtId="1" fontId="20" fillId="0" borderId="2" xfId="7" applyNumberFormat="1" applyFont="1" applyFill="1" applyBorder="1" applyAlignment="1">
      <alignment horizontal="center" vertical="top" wrapText="1"/>
    </xf>
    <xf numFmtId="166" fontId="22" fillId="0" borderId="2" xfId="7" applyNumberFormat="1" applyFont="1" applyFill="1" applyBorder="1" applyAlignment="1">
      <alignment horizontal="center" vertical="top"/>
    </xf>
    <xf numFmtId="0" fontId="23" fillId="0" borderId="0" xfId="0" applyFont="1" applyFill="1" applyAlignment="1">
      <alignment horizontal="center" vertical="top"/>
    </xf>
    <xf numFmtId="0" fontId="22" fillId="0" borderId="2" xfId="0" applyFont="1" applyFill="1" applyBorder="1" applyAlignment="1">
      <alignment horizontal="center" vertical="top" wrapText="1"/>
    </xf>
    <xf numFmtId="0" fontId="29" fillId="0" borderId="0" xfId="7" applyFont="1"/>
    <xf numFmtId="0" fontId="30" fillId="10" borderId="15" xfId="7" applyFont="1" applyFill="1" applyBorder="1" applyAlignment="1">
      <alignment horizontal="center" vertical="center" wrapText="1"/>
    </xf>
    <xf numFmtId="0" fontId="32" fillId="0" borderId="15" xfId="7" applyFont="1" applyBorder="1" applyAlignment="1">
      <alignment vertical="center" wrapText="1"/>
    </xf>
    <xf numFmtId="0" fontId="32" fillId="0" borderId="15" xfId="7" applyFont="1" applyBorder="1" applyAlignment="1">
      <alignment vertical="top" wrapText="1"/>
    </xf>
    <xf numFmtId="0" fontId="32" fillId="0" borderId="15" xfId="7" applyFont="1" applyBorder="1" applyAlignment="1">
      <alignment horizontal="center" vertical="center" wrapText="1"/>
    </xf>
    <xf numFmtId="0" fontId="32" fillId="0" borderId="15" xfId="7" applyFont="1" applyBorder="1" applyAlignment="1">
      <alignment horizontal="right" vertical="center" wrapText="1"/>
    </xf>
    <xf numFmtId="0" fontId="30" fillId="11" borderId="15" xfId="7" applyFont="1" applyFill="1" applyBorder="1" applyAlignment="1">
      <alignment vertical="center" wrapText="1"/>
    </xf>
    <xf numFmtId="0" fontId="32" fillId="11" borderId="15" xfId="7" applyFont="1" applyFill="1" applyBorder="1" applyAlignment="1">
      <alignment vertical="top" wrapText="1"/>
    </xf>
    <xf numFmtId="0" fontId="32" fillId="11" borderId="15" xfId="7" applyFont="1" applyFill="1" applyBorder="1" applyAlignment="1">
      <alignment horizontal="center" vertical="center" wrapText="1"/>
    </xf>
    <xf numFmtId="166" fontId="30" fillId="11" borderId="15" xfId="7" applyNumberFormat="1" applyFont="1" applyFill="1" applyBorder="1" applyAlignment="1">
      <alignment horizontal="right" vertical="center" wrapText="1"/>
    </xf>
    <xf numFmtId="0" fontId="30" fillId="11" borderId="15" xfId="7" applyFont="1" applyFill="1" applyBorder="1" applyAlignment="1">
      <alignment horizontal="center" vertical="center" wrapText="1"/>
    </xf>
    <xf numFmtId="166" fontId="29" fillId="0" borderId="0" xfId="7" applyNumberFormat="1" applyFont="1"/>
    <xf numFmtId="0" fontId="30" fillId="12" borderId="15" xfId="7" applyFont="1" applyFill="1" applyBorder="1" applyAlignment="1">
      <alignment vertical="center" wrapText="1"/>
    </xf>
    <xf numFmtId="0" fontId="30" fillId="12" borderId="15" xfId="7" applyFont="1" applyFill="1" applyBorder="1" applyAlignment="1">
      <alignment vertical="top" wrapText="1"/>
    </xf>
    <xf numFmtId="0" fontId="30" fillId="12" borderId="15" xfId="7" applyFont="1" applyFill="1" applyBorder="1" applyAlignment="1">
      <alignment horizontal="center" vertical="center" wrapText="1"/>
    </xf>
    <xf numFmtId="166" fontId="30" fillId="12" borderId="15" xfId="7" applyNumberFormat="1" applyFont="1" applyFill="1" applyBorder="1" applyAlignment="1">
      <alignment horizontal="right" vertical="center" wrapText="1"/>
    </xf>
    <xf numFmtId="0" fontId="30" fillId="13" borderId="15" xfId="7" applyFont="1" applyFill="1" applyBorder="1" applyAlignment="1">
      <alignment vertical="center" wrapText="1"/>
    </xf>
    <xf numFmtId="0" fontId="30" fillId="13" borderId="15" xfId="7" applyFont="1" applyFill="1" applyBorder="1" applyAlignment="1">
      <alignment vertical="top" wrapText="1"/>
    </xf>
    <xf numFmtId="0" fontId="30" fillId="13" borderId="15" xfId="7" applyFont="1" applyFill="1" applyBorder="1" applyAlignment="1">
      <alignment horizontal="center" vertical="center" wrapText="1"/>
    </xf>
    <xf numFmtId="166" fontId="30" fillId="13" borderId="15" xfId="7" applyNumberFormat="1" applyFont="1" applyFill="1" applyBorder="1" applyAlignment="1">
      <alignment horizontal="right" vertical="center" wrapText="1"/>
    </xf>
    <xf numFmtId="0" fontId="33" fillId="0" borderId="15" xfId="7" applyFont="1" applyBorder="1" applyAlignment="1">
      <alignment vertical="center" wrapText="1"/>
    </xf>
    <xf numFmtId="0" fontId="33" fillId="0" borderId="15" xfId="7" applyFont="1" applyBorder="1" applyAlignment="1">
      <alignment vertical="top" wrapText="1"/>
    </xf>
    <xf numFmtId="0" fontId="33" fillId="0" borderId="15" xfId="7" applyFont="1" applyBorder="1" applyAlignment="1">
      <alignment horizontal="center" vertical="center" wrapText="1"/>
    </xf>
    <xf numFmtId="1" fontId="33" fillId="0" borderId="15" xfId="7" applyNumberFormat="1" applyFont="1" applyBorder="1" applyAlignment="1">
      <alignment horizontal="center" vertical="center" wrapText="1"/>
    </xf>
    <xf numFmtId="166" fontId="33" fillId="0" borderId="15" xfId="7" applyNumberFormat="1" applyFont="1" applyBorder="1" applyAlignment="1">
      <alignment horizontal="center" vertical="center" wrapText="1"/>
    </xf>
    <xf numFmtId="1" fontId="33" fillId="14" borderId="15" xfId="7" applyNumberFormat="1" applyFont="1" applyFill="1" applyBorder="1" applyAlignment="1">
      <alignment horizontal="center" vertical="center" wrapText="1"/>
    </xf>
    <xf numFmtId="10" fontId="33" fillId="0" borderId="15" xfId="7" applyNumberFormat="1" applyFont="1" applyBorder="1" applyAlignment="1">
      <alignment horizontal="center" vertical="center"/>
    </xf>
    <xf numFmtId="10" fontId="33" fillId="0" borderId="15" xfId="7" applyNumberFormat="1" applyFont="1" applyBorder="1" applyAlignment="1">
      <alignment vertical="center"/>
    </xf>
    <xf numFmtId="0" fontId="33" fillId="0" borderId="15" xfId="7" applyFont="1" applyBorder="1" applyAlignment="1">
      <alignment horizontal="left" vertical="top" wrapText="1"/>
    </xf>
    <xf numFmtId="169" fontId="33" fillId="0" borderId="15" xfId="7" applyNumberFormat="1" applyFont="1" applyBorder="1" applyAlignment="1">
      <alignment horizontal="center" vertical="center" wrapText="1"/>
    </xf>
    <xf numFmtId="2" fontId="33" fillId="0" borderId="15" xfId="7" applyNumberFormat="1" applyFont="1" applyBorder="1" applyAlignment="1">
      <alignment horizontal="center" vertical="center" wrapText="1"/>
    </xf>
    <xf numFmtId="0" fontId="33" fillId="0" borderId="15" xfId="7" applyFont="1" applyBorder="1" applyAlignment="1">
      <alignment horizontal="center" vertical="center"/>
    </xf>
    <xf numFmtId="0" fontId="33" fillId="0" borderId="15" xfId="7" applyFont="1" applyBorder="1" applyAlignment="1">
      <alignment vertical="center"/>
    </xf>
    <xf numFmtId="166" fontId="33" fillId="0" borderId="15" xfId="7" applyNumberFormat="1" applyFont="1" applyBorder="1" applyAlignment="1">
      <alignment horizontal="center" vertical="center"/>
    </xf>
    <xf numFmtId="0" fontId="33" fillId="14" borderId="15" xfId="7" applyFont="1" applyFill="1" applyBorder="1" applyAlignment="1">
      <alignment horizontal="center" vertical="center" wrapText="1"/>
    </xf>
    <xf numFmtId="166" fontId="32" fillId="0" borderId="15" xfId="7" applyNumberFormat="1" applyFont="1" applyBorder="1" applyAlignment="1">
      <alignment vertical="top"/>
    </xf>
    <xf numFmtId="39" fontId="32" fillId="0" borderId="15" xfId="7" applyNumberFormat="1" applyFont="1" applyBorder="1" applyAlignment="1">
      <alignment horizontal="center" vertical="top"/>
    </xf>
    <xf numFmtId="39" fontId="32" fillId="0" borderId="15" xfId="7" applyNumberFormat="1" applyFont="1" applyBorder="1" applyAlignment="1">
      <alignment vertical="top"/>
    </xf>
    <xf numFmtId="43" fontId="33" fillId="0" borderId="15" xfId="7" applyNumberFormat="1" applyFont="1" applyBorder="1" applyAlignment="1">
      <alignment vertical="center"/>
    </xf>
    <xf numFmtId="166" fontId="33" fillId="0" borderId="15" xfId="7" applyNumberFormat="1" applyFont="1" applyBorder="1" applyAlignment="1">
      <alignment vertical="center"/>
    </xf>
    <xf numFmtId="166" fontId="32" fillId="0" borderId="15" xfId="7" applyNumberFormat="1" applyFont="1" applyBorder="1" applyAlignment="1">
      <alignment horizontal="right" vertical="center" wrapText="1"/>
    </xf>
    <xf numFmtId="166" fontId="33" fillId="0" borderId="15" xfId="7" applyNumberFormat="1" applyFont="1" applyBorder="1" applyAlignment="1">
      <alignment horizontal="right" vertical="center" wrapText="1"/>
    </xf>
    <xf numFmtId="0" fontId="32" fillId="0" borderId="15" xfId="7" quotePrefix="1" applyFont="1" applyBorder="1" applyAlignment="1">
      <alignment vertical="top" wrapText="1"/>
    </xf>
    <xf numFmtId="0" fontId="32" fillId="0" borderId="15" xfId="7" quotePrefix="1" applyFont="1" applyBorder="1" applyAlignment="1">
      <alignment horizontal="center" vertical="center" wrapText="1"/>
    </xf>
    <xf numFmtId="166" fontId="32" fillId="0" borderId="15" xfId="7" applyNumberFormat="1" applyFont="1" applyBorder="1" applyAlignment="1">
      <alignment horizontal="center" vertical="center" wrapText="1"/>
    </xf>
    <xf numFmtId="0" fontId="32" fillId="0" borderId="15" xfId="7" quotePrefix="1" applyFont="1" applyBorder="1" applyAlignment="1">
      <alignment horizontal="left" vertical="center" wrapText="1"/>
    </xf>
    <xf numFmtId="0" fontId="32" fillId="14" borderId="15" xfId="7" applyFont="1" applyFill="1" applyBorder="1" applyAlignment="1">
      <alignment horizontal="center" vertical="center" wrapText="1"/>
    </xf>
    <xf numFmtId="2" fontId="32" fillId="0" borderId="15" xfId="7" applyNumberFormat="1" applyFont="1" applyBorder="1" applyAlignment="1">
      <alignment horizontal="center" vertical="center" wrapText="1"/>
    </xf>
    <xf numFmtId="166" fontId="30" fillId="0" borderId="15" xfId="7" applyNumberFormat="1" applyFont="1" applyBorder="1" applyAlignment="1">
      <alignment horizontal="right" vertical="center" wrapText="1"/>
    </xf>
    <xf numFmtId="170" fontId="30" fillId="13" borderId="15" xfId="7" applyNumberFormat="1" applyFont="1" applyFill="1" applyBorder="1" applyAlignment="1">
      <alignment horizontal="right" vertical="center" wrapText="1"/>
    </xf>
    <xf numFmtId="41" fontId="33" fillId="0" borderId="15" xfId="7" applyNumberFormat="1" applyFont="1" applyBorder="1" applyAlignment="1">
      <alignment horizontal="left" vertical="top" wrapText="1"/>
    </xf>
    <xf numFmtId="41" fontId="33" fillId="0" borderId="15" xfId="7" applyNumberFormat="1" applyFont="1" applyBorder="1" applyAlignment="1">
      <alignment horizontal="center" vertical="center" wrapText="1"/>
    </xf>
    <xf numFmtId="41" fontId="33" fillId="0" borderId="15" xfId="7" applyNumberFormat="1" applyFont="1" applyBorder="1" applyAlignment="1">
      <alignment horizontal="right" vertical="center" wrapText="1"/>
    </xf>
    <xf numFmtId="171" fontId="33" fillId="0" borderId="15" xfId="7" applyNumberFormat="1" applyFont="1" applyBorder="1" applyAlignment="1">
      <alignment horizontal="center" vertical="center" wrapText="1"/>
    </xf>
    <xf numFmtId="43" fontId="32" fillId="0" borderId="15" xfId="7" applyNumberFormat="1" applyFont="1" applyBorder="1" applyAlignment="1">
      <alignment horizontal="center" vertical="center" wrapText="1"/>
    </xf>
    <xf numFmtId="2" fontId="29" fillId="0" borderId="0" xfId="7" applyNumberFormat="1" applyFont="1"/>
    <xf numFmtId="43" fontId="32" fillId="0" borderId="15" xfId="7" applyNumberFormat="1" applyFont="1" applyBorder="1" applyAlignment="1">
      <alignment vertical="center" wrapText="1"/>
    </xf>
    <xf numFmtId="43" fontId="32" fillId="0" borderId="15" xfId="7" applyNumberFormat="1" applyFont="1" applyBorder="1" applyAlignment="1">
      <alignment vertical="top" wrapText="1"/>
    </xf>
    <xf numFmtId="41" fontId="33" fillId="0" borderId="15" xfId="7" applyNumberFormat="1" applyFont="1" applyBorder="1" applyAlignment="1">
      <alignment vertical="center"/>
    </xf>
    <xf numFmtId="0" fontId="29" fillId="3" borderId="0" xfId="7" applyFont="1" applyFill="1" applyAlignment="1">
      <alignment wrapText="1"/>
    </xf>
    <xf numFmtId="41" fontId="33" fillId="0" borderId="15" xfId="7" applyNumberFormat="1" applyFont="1" applyBorder="1" applyAlignment="1">
      <alignment horizontal="center" vertical="center"/>
    </xf>
    <xf numFmtId="170" fontId="33" fillId="0" borderId="15" xfId="7" applyNumberFormat="1" applyFont="1" applyBorder="1" applyAlignment="1">
      <alignment horizontal="center" vertical="center"/>
    </xf>
    <xf numFmtId="0" fontId="30" fillId="15" borderId="15" xfId="7" applyFont="1" applyFill="1" applyBorder="1" applyAlignment="1">
      <alignment vertical="center" wrapText="1"/>
    </xf>
    <xf numFmtId="0" fontId="30" fillId="15" borderId="15" xfId="7" applyFont="1" applyFill="1" applyBorder="1" applyAlignment="1">
      <alignment vertical="top" wrapText="1"/>
    </xf>
    <xf numFmtId="0" fontId="30" fillId="15" borderId="15" xfId="7" applyFont="1" applyFill="1" applyBorder="1" applyAlignment="1">
      <alignment horizontal="center" vertical="center" wrapText="1"/>
    </xf>
    <xf numFmtId="166" fontId="30" fillId="15" borderId="15" xfId="7" applyNumberFormat="1" applyFont="1" applyFill="1" applyBorder="1" applyAlignment="1">
      <alignment horizontal="right" vertical="center" wrapText="1"/>
    </xf>
    <xf numFmtId="166" fontId="32" fillId="0" borderId="15" xfId="7" applyNumberFormat="1" applyFont="1" applyBorder="1" applyAlignment="1">
      <alignment vertical="center"/>
    </xf>
    <xf numFmtId="43" fontId="32" fillId="14" borderId="15" xfId="7" applyNumberFormat="1" applyFont="1" applyFill="1" applyBorder="1" applyAlignment="1">
      <alignment vertical="center" wrapText="1"/>
    </xf>
    <xf numFmtId="43" fontId="32" fillId="0" borderId="15" xfId="7" applyNumberFormat="1" applyFont="1" applyBorder="1" applyAlignment="1">
      <alignment horizontal="center" vertical="center"/>
    </xf>
    <xf numFmtId="43" fontId="32" fillId="0" borderId="15" xfId="7" applyNumberFormat="1" applyFont="1" applyBorder="1" applyAlignment="1">
      <alignment vertical="center"/>
    </xf>
    <xf numFmtId="166" fontId="32" fillId="0" borderId="15" xfId="7" applyNumberFormat="1" applyFont="1" applyBorder="1" applyAlignment="1">
      <alignment horizontal="center" vertical="center"/>
    </xf>
    <xf numFmtId="0" fontId="33" fillId="0" borderId="15" xfId="7" applyFont="1" applyBorder="1" applyAlignment="1">
      <alignment horizontal="left" vertical="center" wrapText="1"/>
    </xf>
    <xf numFmtId="2" fontId="33" fillId="0" borderId="15" xfId="7" applyNumberFormat="1" applyFont="1" applyBorder="1" applyAlignment="1">
      <alignment horizontal="center" vertical="center"/>
    </xf>
    <xf numFmtId="166" fontId="33" fillId="0" borderId="15" xfId="7" applyNumberFormat="1" applyFont="1" applyBorder="1" applyAlignment="1">
      <alignment vertical="center" wrapText="1"/>
    </xf>
    <xf numFmtId="0" fontId="32" fillId="0" borderId="15" xfId="7" applyFont="1" applyBorder="1" applyAlignment="1">
      <alignment horizontal="left" vertical="top" wrapText="1"/>
    </xf>
    <xf numFmtId="0" fontId="34" fillId="16" borderId="15" xfId="7" applyFont="1" applyFill="1" applyBorder="1" applyAlignment="1">
      <alignment horizontal="center" vertical="center"/>
    </xf>
    <xf numFmtId="166" fontId="32" fillId="0" borderId="15" xfId="7" applyNumberFormat="1" applyFont="1" applyBorder="1" applyAlignment="1">
      <alignment vertical="center" wrapText="1"/>
    </xf>
    <xf numFmtId="170" fontId="30" fillId="12" borderId="15" xfId="7" applyNumberFormat="1" applyFont="1" applyFill="1" applyBorder="1" applyAlignment="1">
      <alignment horizontal="right" vertical="center" wrapText="1"/>
    </xf>
    <xf numFmtId="0" fontId="32" fillId="0" borderId="15" xfId="7" applyFont="1" applyBorder="1" applyAlignment="1">
      <alignment horizontal="left" vertical="center" wrapText="1"/>
    </xf>
    <xf numFmtId="0" fontId="32" fillId="0" borderId="15" xfId="7" applyFont="1" applyBorder="1" applyAlignment="1">
      <alignment horizontal="center" vertical="center"/>
    </xf>
    <xf numFmtId="0" fontId="32" fillId="0" borderId="15" xfId="7" applyFont="1" applyBorder="1" applyAlignment="1">
      <alignment vertical="center"/>
    </xf>
    <xf numFmtId="0" fontId="32" fillId="14" borderId="15" xfId="7" applyFont="1" applyFill="1" applyBorder="1" applyAlignment="1">
      <alignment horizontal="center" vertical="center"/>
    </xf>
    <xf numFmtId="169" fontId="32" fillId="0" borderId="15" xfId="7" applyNumberFormat="1" applyFont="1" applyBorder="1" applyAlignment="1">
      <alignment horizontal="center" vertical="center"/>
    </xf>
    <xf numFmtId="2" fontId="32" fillId="0" borderId="15" xfId="7" applyNumberFormat="1" applyFont="1" applyBorder="1" applyAlignment="1">
      <alignment horizontal="center" vertical="center"/>
    </xf>
    <xf numFmtId="2" fontId="32" fillId="0" borderId="15" xfId="7" applyNumberFormat="1" applyFont="1" applyBorder="1" applyAlignment="1">
      <alignment vertical="center"/>
    </xf>
    <xf numFmtId="43" fontId="32" fillId="0" borderId="15" xfId="7" applyNumberFormat="1" applyFont="1" applyBorder="1" applyAlignment="1">
      <alignment horizontal="right" vertical="center" wrapText="1"/>
    </xf>
    <xf numFmtId="170" fontId="30" fillId="13" borderId="15" xfId="7" applyNumberFormat="1" applyFont="1" applyFill="1" applyBorder="1" applyAlignment="1">
      <alignment horizontal="center" vertical="center" wrapText="1"/>
    </xf>
    <xf numFmtId="1" fontId="33" fillId="0" borderId="15" xfId="7" quotePrefix="1" applyNumberFormat="1" applyFont="1" applyBorder="1" applyAlignment="1">
      <alignment horizontal="center" vertical="center" wrapText="1"/>
    </xf>
    <xf numFmtId="170" fontId="32" fillId="0" borderId="15" xfId="7" quotePrefix="1" applyNumberFormat="1" applyFont="1" applyBorder="1" applyAlignment="1">
      <alignment horizontal="center" vertical="center" wrapText="1"/>
    </xf>
    <xf numFmtId="170" fontId="32" fillId="0" borderId="15" xfId="7" applyNumberFormat="1" applyFont="1" applyBorder="1" applyAlignment="1">
      <alignment vertical="center"/>
    </xf>
    <xf numFmtId="170" fontId="33" fillId="0" borderId="15" xfId="7" quotePrefix="1" applyNumberFormat="1" applyFont="1" applyBorder="1" applyAlignment="1">
      <alignment horizontal="center" vertical="center" wrapText="1"/>
    </xf>
    <xf numFmtId="170" fontId="33" fillId="0" borderId="15" xfId="7" applyNumberFormat="1" applyFont="1" applyBorder="1" applyAlignment="1">
      <alignment vertical="center"/>
    </xf>
    <xf numFmtId="0" fontId="33" fillId="0" borderId="15" xfId="7" applyFont="1" applyBorder="1" applyAlignment="1">
      <alignment vertical="top"/>
    </xf>
    <xf numFmtId="41" fontId="33" fillId="0" borderId="15" xfId="7" applyNumberFormat="1" applyFont="1" applyBorder="1" applyAlignment="1">
      <alignment vertical="center" wrapText="1"/>
    </xf>
    <xf numFmtId="0" fontId="33" fillId="0" borderId="15" xfId="7" quotePrefix="1" applyFont="1" applyBorder="1" applyAlignment="1">
      <alignment horizontal="center" vertical="center" wrapText="1"/>
    </xf>
    <xf numFmtId="170" fontId="32" fillId="0" borderId="15" xfId="7" applyNumberFormat="1" applyFont="1" applyBorder="1" applyAlignment="1">
      <alignment horizontal="right" vertical="center" wrapText="1"/>
    </xf>
    <xf numFmtId="0" fontId="33" fillId="14" borderId="15" xfId="7" applyFont="1" applyFill="1" applyBorder="1" applyAlignment="1">
      <alignment vertical="center"/>
    </xf>
    <xf numFmtId="0" fontId="33" fillId="16" borderId="15" xfId="7" applyFont="1" applyFill="1" applyBorder="1" applyAlignment="1">
      <alignment vertical="center" wrapText="1"/>
    </xf>
    <xf numFmtId="0" fontId="33" fillId="16" borderId="15" xfId="7" applyFont="1" applyFill="1" applyBorder="1" applyAlignment="1">
      <alignment vertical="top" wrapText="1"/>
    </xf>
    <xf numFmtId="0" fontId="33" fillId="16" borderId="15" xfId="7" applyFont="1" applyFill="1" applyBorder="1" applyAlignment="1">
      <alignment horizontal="center" vertical="center" wrapText="1"/>
    </xf>
    <xf numFmtId="9" fontId="32" fillId="0" borderId="15" xfId="7" applyNumberFormat="1" applyFont="1" applyBorder="1" applyAlignment="1">
      <alignment horizontal="center" vertical="center"/>
    </xf>
    <xf numFmtId="166" fontId="32" fillId="0" borderId="15" xfId="7" applyNumberFormat="1" applyFont="1" applyBorder="1" applyAlignment="1">
      <alignment horizontal="right" vertical="center"/>
    </xf>
    <xf numFmtId="0" fontId="32" fillId="0" borderId="15" xfId="7" applyFont="1" applyBorder="1" applyAlignment="1">
      <alignment horizontal="center" vertical="top"/>
    </xf>
    <xf numFmtId="166" fontId="33" fillId="0" borderId="15" xfId="7" applyNumberFormat="1" applyFont="1" applyBorder="1" applyAlignment="1">
      <alignment horizontal="center" vertical="top"/>
    </xf>
    <xf numFmtId="0" fontId="29" fillId="0" borderId="0" xfId="7" applyFont="1" applyAlignment="1">
      <alignment vertical="top"/>
    </xf>
    <xf numFmtId="0" fontId="30" fillId="11" borderId="15" xfId="7" applyFont="1" applyFill="1" applyBorder="1" applyAlignment="1">
      <alignment vertical="top" wrapText="1"/>
    </xf>
    <xf numFmtId="41" fontId="30" fillId="12" borderId="15" xfId="7" applyNumberFormat="1" applyFont="1" applyFill="1" applyBorder="1" applyAlignment="1">
      <alignment horizontal="right" vertical="center" wrapText="1"/>
    </xf>
    <xf numFmtId="0" fontId="29" fillId="3" borderId="0" xfId="7" applyFont="1" applyFill="1"/>
    <xf numFmtId="43" fontId="29" fillId="3" borderId="0" xfId="7" applyNumberFormat="1" applyFont="1" applyFill="1"/>
    <xf numFmtId="166" fontId="33" fillId="16" borderId="15" xfId="7" applyNumberFormat="1" applyFont="1" applyFill="1" applyBorder="1" applyAlignment="1">
      <alignment horizontal="right" vertical="center" wrapText="1"/>
    </xf>
    <xf numFmtId="37" fontId="32" fillId="0" borderId="15" xfId="7" applyNumberFormat="1" applyFont="1" applyBorder="1" applyAlignment="1">
      <alignment vertical="center"/>
    </xf>
    <xf numFmtId="41" fontId="30" fillId="13" borderId="15" xfId="7" applyNumberFormat="1" applyFont="1" applyFill="1" applyBorder="1" applyAlignment="1">
      <alignment horizontal="right" vertical="center" wrapText="1"/>
    </xf>
    <xf numFmtId="0" fontId="33" fillId="14" borderId="15" xfId="7" applyFont="1" applyFill="1" applyBorder="1" applyAlignment="1">
      <alignment horizontal="center" vertical="center"/>
    </xf>
    <xf numFmtId="168" fontId="33" fillId="0" borderId="15" xfId="7" applyNumberFormat="1" applyFont="1" applyBorder="1" applyAlignment="1">
      <alignment horizontal="center" vertical="center"/>
    </xf>
    <xf numFmtId="3" fontId="30" fillId="12" borderId="15" xfId="7" applyNumberFormat="1" applyFont="1" applyFill="1" applyBorder="1" applyAlignment="1">
      <alignment horizontal="right" vertical="center" wrapText="1"/>
    </xf>
    <xf numFmtId="0" fontId="30" fillId="13" borderId="15" xfId="7" applyFont="1" applyFill="1" applyBorder="1" applyAlignment="1">
      <alignment horizontal="left" vertical="center" wrapText="1"/>
    </xf>
    <xf numFmtId="3" fontId="30" fillId="13" borderId="15" xfId="7" applyNumberFormat="1" applyFont="1" applyFill="1" applyBorder="1" applyAlignment="1">
      <alignment horizontal="right" vertical="center" wrapText="1"/>
    </xf>
    <xf numFmtId="3" fontId="32" fillId="0" borderId="15" xfId="7" applyNumberFormat="1" applyFont="1" applyBorder="1" applyAlignment="1">
      <alignment horizontal="right" vertical="center" wrapText="1"/>
    </xf>
    <xf numFmtId="41" fontId="32" fillId="16" borderId="15" xfId="7" applyNumberFormat="1" applyFont="1" applyFill="1" applyBorder="1" applyAlignment="1">
      <alignment vertical="center"/>
    </xf>
    <xf numFmtId="0" fontId="32" fillId="0" borderId="15" xfId="7" applyFont="1" applyBorder="1" applyAlignment="1">
      <alignment horizontal="right" vertical="center"/>
    </xf>
    <xf numFmtId="166" fontId="33" fillId="0" borderId="15" xfId="7" applyNumberFormat="1" applyFont="1" applyBorder="1" applyAlignment="1">
      <alignment horizontal="right" vertical="center"/>
    </xf>
    <xf numFmtId="41" fontId="33" fillId="0" borderId="15" xfId="7" applyNumberFormat="1" applyFont="1" applyBorder="1" applyAlignment="1">
      <alignment horizontal="right" vertical="center"/>
    </xf>
    <xf numFmtId="41" fontId="32" fillId="0" borderId="15" xfId="7" applyNumberFormat="1" applyFont="1" applyBorder="1" applyAlignment="1">
      <alignment horizontal="center" vertical="center"/>
    </xf>
    <xf numFmtId="43" fontId="33" fillId="0" borderId="15" xfId="7" applyNumberFormat="1" applyFont="1" applyBorder="1" applyAlignment="1">
      <alignment horizontal="center" vertical="center"/>
    </xf>
    <xf numFmtId="0" fontId="33" fillId="0" borderId="15" xfId="7" applyFont="1" applyBorder="1" applyAlignment="1">
      <alignment horizontal="center" vertical="top"/>
    </xf>
    <xf numFmtId="2" fontId="33" fillId="14" borderId="15" xfId="7" applyNumberFormat="1" applyFont="1" applyFill="1" applyBorder="1" applyAlignment="1">
      <alignment horizontal="center" vertical="center"/>
    </xf>
    <xf numFmtId="169" fontId="33" fillId="0" borderId="15" xfId="7" applyNumberFormat="1" applyFont="1" applyBorder="1" applyAlignment="1">
      <alignment horizontal="center" vertical="center"/>
    </xf>
    <xf numFmtId="2" fontId="33" fillId="0" borderId="15" xfId="7" applyNumberFormat="1" applyFont="1" applyBorder="1" applyAlignment="1">
      <alignment vertical="center"/>
    </xf>
    <xf numFmtId="1" fontId="32" fillId="0" borderId="15" xfId="7" applyNumberFormat="1" applyFont="1" applyBorder="1" applyAlignment="1">
      <alignment horizontal="center" vertical="center" wrapText="1"/>
    </xf>
    <xf numFmtId="166" fontId="32" fillId="16" borderId="15" xfId="7" applyNumberFormat="1" applyFont="1" applyFill="1" applyBorder="1" applyAlignment="1">
      <alignment vertical="center"/>
    </xf>
    <xf numFmtId="166" fontId="33" fillId="16" borderId="15" xfId="7" applyNumberFormat="1" applyFont="1" applyFill="1" applyBorder="1" applyAlignment="1">
      <alignment vertical="center"/>
    </xf>
    <xf numFmtId="0" fontId="30" fillId="0" borderId="15" xfId="7" applyFont="1" applyBorder="1" applyAlignment="1">
      <alignment vertical="center" wrapText="1"/>
    </xf>
    <xf numFmtId="0" fontId="30" fillId="17" borderId="15" xfId="7" applyFont="1" applyFill="1" applyBorder="1" applyAlignment="1">
      <alignment vertical="center" wrapText="1"/>
    </xf>
    <xf numFmtId="0" fontId="30" fillId="17" borderId="15" xfId="7" applyFont="1" applyFill="1" applyBorder="1" applyAlignment="1">
      <alignment vertical="top" wrapText="1"/>
    </xf>
    <xf numFmtId="0" fontId="30" fillId="17" borderId="15" xfId="7" applyFont="1" applyFill="1" applyBorder="1" applyAlignment="1">
      <alignment horizontal="center" vertical="center" wrapText="1"/>
    </xf>
    <xf numFmtId="166" fontId="30" fillId="17" borderId="15" xfId="7" applyNumberFormat="1" applyFont="1" applyFill="1" applyBorder="1" applyAlignment="1">
      <alignment horizontal="right" vertical="center" wrapText="1"/>
    </xf>
    <xf numFmtId="166" fontId="30" fillId="17" borderId="15" xfId="7" applyNumberFormat="1" applyFont="1" applyFill="1" applyBorder="1" applyAlignment="1">
      <alignment horizontal="center" vertical="center" wrapText="1"/>
    </xf>
    <xf numFmtId="1" fontId="33" fillId="0" borderId="15" xfId="7" applyNumberFormat="1" applyFont="1" applyBorder="1" applyAlignment="1">
      <alignment horizontal="center" vertical="center"/>
    </xf>
    <xf numFmtId="9" fontId="33" fillId="0" borderId="15" xfId="7" applyNumberFormat="1" applyFont="1" applyBorder="1" applyAlignment="1">
      <alignment horizontal="center" vertical="center" wrapText="1"/>
    </xf>
    <xf numFmtId="0" fontId="33" fillId="0" borderId="15" xfId="7" applyFont="1" applyBorder="1" applyAlignment="1">
      <alignment horizontal="right" vertical="center" wrapText="1"/>
    </xf>
    <xf numFmtId="10" fontId="33" fillId="0" borderId="15" xfId="7" applyNumberFormat="1" applyFont="1" applyBorder="1" applyAlignment="1">
      <alignment horizontal="center" vertical="center" wrapText="1"/>
    </xf>
    <xf numFmtId="0" fontId="32" fillId="0" borderId="15" xfId="7" applyFont="1" applyBorder="1" applyAlignment="1">
      <alignment horizontal="center" vertical="top" wrapText="1"/>
    </xf>
    <xf numFmtId="41" fontId="32" fillId="0" borderId="15" xfId="7" applyNumberFormat="1" applyFont="1" applyBorder="1" applyAlignment="1">
      <alignment horizontal="center" vertical="center" wrapText="1"/>
    </xf>
    <xf numFmtId="166" fontId="33" fillId="16" borderId="15" xfId="7" applyNumberFormat="1" applyFont="1" applyFill="1" applyBorder="1" applyAlignment="1">
      <alignment horizontal="center" vertical="center"/>
    </xf>
    <xf numFmtId="0" fontId="35" fillId="12" borderId="15" xfId="7" applyFont="1" applyFill="1" applyBorder="1" applyAlignment="1">
      <alignment vertical="top" wrapText="1"/>
    </xf>
    <xf numFmtId="0" fontId="35" fillId="12" borderId="15" xfId="7" applyFont="1" applyFill="1" applyBorder="1" applyAlignment="1">
      <alignment horizontal="center" vertical="center"/>
    </xf>
    <xf numFmtId="166" fontId="35" fillId="12" borderId="15" xfId="7" applyNumberFormat="1" applyFont="1" applyFill="1" applyBorder="1"/>
    <xf numFmtId="0" fontId="35" fillId="12" borderId="15" xfId="7" applyFont="1" applyFill="1" applyBorder="1"/>
    <xf numFmtId="0" fontId="36" fillId="0" borderId="15" xfId="7" applyFont="1" applyBorder="1" applyAlignment="1">
      <alignment vertical="top" wrapText="1"/>
    </xf>
    <xf numFmtId="0" fontId="33" fillId="12" borderId="15" xfId="7" applyFont="1" applyFill="1" applyBorder="1" applyAlignment="1">
      <alignment vertical="top" wrapText="1"/>
    </xf>
    <xf numFmtId="0" fontId="33" fillId="12" borderId="15" xfId="7" applyFont="1" applyFill="1" applyBorder="1" applyAlignment="1">
      <alignment horizontal="center" vertical="center"/>
    </xf>
    <xf numFmtId="0" fontId="33" fillId="12" borderId="15" xfId="7" applyFont="1" applyFill="1" applyBorder="1"/>
    <xf numFmtId="166" fontId="30" fillId="13" borderId="15" xfId="7" applyNumberFormat="1" applyFont="1" applyFill="1" applyBorder="1" applyAlignment="1">
      <alignment vertical="center" wrapText="1"/>
    </xf>
    <xf numFmtId="3" fontId="33" fillId="0" borderId="15" xfId="7" applyNumberFormat="1" applyFont="1" applyBorder="1" applyAlignment="1">
      <alignment vertical="center" wrapText="1"/>
    </xf>
    <xf numFmtId="166" fontId="30" fillId="12" borderId="15" xfId="7" applyNumberFormat="1" applyFont="1" applyFill="1" applyBorder="1" applyAlignment="1">
      <alignment vertical="center" wrapText="1"/>
    </xf>
    <xf numFmtId="0" fontId="35" fillId="13" borderId="15" xfId="7" applyFont="1" applyFill="1" applyBorder="1" applyAlignment="1">
      <alignment horizontal="left" vertical="top" wrapText="1"/>
    </xf>
    <xf numFmtId="0" fontId="35" fillId="13" borderId="15" xfId="7" applyFont="1" applyFill="1" applyBorder="1" applyAlignment="1">
      <alignment horizontal="center" vertical="top"/>
    </xf>
    <xf numFmtId="166" fontId="35" fillId="13" borderId="15" xfId="7" applyNumberFormat="1" applyFont="1" applyFill="1" applyBorder="1" applyAlignment="1">
      <alignment horizontal="center" vertical="center"/>
    </xf>
    <xf numFmtId="166" fontId="35" fillId="13" borderId="15" xfId="7" applyNumberFormat="1" applyFont="1" applyFill="1" applyBorder="1" applyAlignment="1">
      <alignment horizontal="center" vertical="center" wrapText="1"/>
    </xf>
    <xf numFmtId="166" fontId="35" fillId="13" borderId="15" xfId="7" applyNumberFormat="1" applyFont="1" applyFill="1" applyBorder="1" applyAlignment="1">
      <alignment vertical="top"/>
    </xf>
    <xf numFmtId="3" fontId="35" fillId="13" borderId="15" xfId="7" applyNumberFormat="1" applyFont="1" applyFill="1" applyBorder="1" applyAlignment="1">
      <alignment horizontal="center" vertical="center" wrapText="1"/>
    </xf>
    <xf numFmtId="3" fontId="35" fillId="13" borderId="15" xfId="7" applyNumberFormat="1" applyFont="1" applyFill="1" applyBorder="1" applyAlignment="1">
      <alignment vertical="center" wrapText="1"/>
    </xf>
    <xf numFmtId="3" fontId="35" fillId="13" borderId="15" xfId="7" applyNumberFormat="1" applyFont="1" applyFill="1" applyBorder="1" applyAlignment="1">
      <alignment vertical="top" wrapText="1"/>
    </xf>
    <xf numFmtId="166" fontId="30" fillId="11" borderId="15" xfId="7" applyNumberFormat="1" applyFont="1" applyFill="1" applyBorder="1" applyAlignment="1">
      <alignment vertical="center" wrapText="1"/>
    </xf>
    <xf numFmtId="170" fontId="30" fillId="11" borderId="15" xfId="7" applyNumberFormat="1" applyFont="1" applyFill="1" applyBorder="1" applyAlignment="1">
      <alignment vertical="center" wrapText="1"/>
    </xf>
    <xf numFmtId="166" fontId="30" fillId="17" borderId="15" xfId="7" applyNumberFormat="1" applyFont="1" applyFill="1" applyBorder="1" applyAlignment="1">
      <alignment vertical="center" wrapText="1"/>
    </xf>
    <xf numFmtId="168" fontId="32" fillId="0" borderId="15" xfId="7" applyNumberFormat="1" applyFont="1" applyBorder="1" applyAlignment="1">
      <alignment horizontal="center" vertical="center" wrapText="1"/>
    </xf>
    <xf numFmtId="3" fontId="33" fillId="0" borderId="15" xfId="7" applyNumberFormat="1" applyFont="1" applyBorder="1" applyAlignment="1">
      <alignment vertical="center"/>
    </xf>
    <xf numFmtId="3" fontId="33" fillId="0" borderId="15" xfId="7" applyNumberFormat="1" applyFont="1" applyBorder="1" applyAlignment="1">
      <alignment horizontal="center" vertical="center"/>
    </xf>
    <xf numFmtId="4" fontId="33" fillId="0" borderId="15" xfId="7" applyNumberFormat="1" applyFont="1" applyBorder="1" applyAlignment="1">
      <alignment horizontal="center" vertical="center"/>
    </xf>
    <xf numFmtId="3" fontId="33" fillId="0" borderId="15" xfId="7" applyNumberFormat="1" applyFont="1" applyBorder="1" applyAlignment="1">
      <alignment horizontal="center" vertical="center" wrapText="1"/>
    </xf>
    <xf numFmtId="4" fontId="33" fillId="14" borderId="15" xfId="7" applyNumberFormat="1" applyFont="1" applyFill="1" applyBorder="1" applyAlignment="1">
      <alignment horizontal="center" vertical="center"/>
    </xf>
    <xf numFmtId="4" fontId="33" fillId="0" borderId="15" xfId="7" quotePrefix="1" applyNumberFormat="1" applyFont="1" applyBorder="1" applyAlignment="1">
      <alignment horizontal="center" vertical="center"/>
    </xf>
    <xf numFmtId="170" fontId="30" fillId="12" borderId="15" xfId="7" applyNumberFormat="1" applyFont="1" applyFill="1" applyBorder="1" applyAlignment="1">
      <alignment vertical="center" wrapText="1"/>
    </xf>
    <xf numFmtId="170" fontId="30" fillId="13" borderId="15" xfId="7" applyNumberFormat="1" applyFont="1" applyFill="1" applyBorder="1" applyAlignment="1">
      <alignment vertical="center" wrapText="1"/>
    </xf>
    <xf numFmtId="0" fontId="37" fillId="0" borderId="15" xfId="7" applyFont="1" applyBorder="1" applyAlignment="1">
      <alignment vertical="center" wrapText="1"/>
    </xf>
    <xf numFmtId="0" fontId="37" fillId="0" borderId="15" xfId="7" applyFont="1" applyBorder="1" applyAlignment="1">
      <alignment horizontal="left" vertical="top" wrapText="1"/>
    </xf>
    <xf numFmtId="41" fontId="37" fillId="0" borderId="15" xfId="7" applyNumberFormat="1" applyFont="1" applyBorder="1" applyAlignment="1">
      <alignment horizontal="center" vertical="center" wrapText="1"/>
    </xf>
    <xf numFmtId="41" fontId="32" fillId="0" borderId="15" xfId="7" applyNumberFormat="1" applyFont="1" applyBorder="1" applyAlignment="1">
      <alignment vertical="center"/>
    </xf>
    <xf numFmtId="0" fontId="38" fillId="0" borderId="15" xfId="7" applyFont="1" applyBorder="1" applyAlignment="1">
      <alignment horizontal="center" vertical="center"/>
    </xf>
    <xf numFmtId="172" fontId="33" fillId="0" borderId="15" xfId="7" applyNumberFormat="1" applyFont="1" applyBorder="1" applyAlignment="1">
      <alignment horizontal="center" vertical="center"/>
    </xf>
    <xf numFmtId="172" fontId="33" fillId="0" borderId="15" xfId="7" applyNumberFormat="1" applyFont="1" applyBorder="1" applyAlignment="1">
      <alignment horizontal="center" vertical="center" wrapText="1"/>
    </xf>
    <xf numFmtId="172" fontId="33" fillId="0" borderId="15" xfId="7" applyNumberFormat="1" applyFont="1" applyBorder="1" applyAlignment="1">
      <alignment vertical="center"/>
    </xf>
    <xf numFmtId="0" fontId="37" fillId="0" borderId="15" xfId="7" applyFont="1" applyBorder="1" applyAlignment="1">
      <alignment vertical="top" wrapText="1"/>
    </xf>
    <xf numFmtId="41" fontId="37" fillId="0" borderId="15" xfId="7" applyNumberFormat="1" applyFont="1" applyBorder="1" applyAlignment="1">
      <alignment horizontal="center" vertical="top" wrapText="1"/>
    </xf>
    <xf numFmtId="0" fontId="32" fillId="16" borderId="15" xfId="7" applyFont="1" applyFill="1" applyBorder="1" applyAlignment="1">
      <alignment vertical="center" wrapText="1"/>
    </xf>
    <xf numFmtId="0" fontId="32" fillId="16" borderId="15" xfId="7" applyFont="1" applyFill="1" applyBorder="1" applyAlignment="1">
      <alignment vertical="top" wrapText="1"/>
    </xf>
    <xf numFmtId="9" fontId="32" fillId="16" borderId="15" xfId="7" applyNumberFormat="1" applyFont="1" applyFill="1" applyBorder="1" applyAlignment="1">
      <alignment horizontal="center" vertical="center" wrapText="1"/>
    </xf>
    <xf numFmtId="166" fontId="32" fillId="16" borderId="15" xfId="7" applyNumberFormat="1" applyFont="1" applyFill="1" applyBorder="1" applyAlignment="1">
      <alignment horizontal="right" vertical="center" wrapText="1"/>
    </xf>
    <xf numFmtId="166" fontId="32" fillId="16" borderId="15" xfId="7" applyNumberFormat="1" applyFont="1" applyFill="1" applyBorder="1" applyAlignment="1">
      <alignment vertical="center" wrapText="1"/>
    </xf>
    <xf numFmtId="0" fontId="32" fillId="16" borderId="15" xfId="7" applyFont="1" applyFill="1" applyBorder="1" applyAlignment="1">
      <alignment horizontal="center" vertical="center" wrapText="1"/>
    </xf>
    <xf numFmtId="9" fontId="32" fillId="0" borderId="15" xfId="7" applyNumberFormat="1" applyFont="1" applyBorder="1" applyAlignment="1">
      <alignment horizontal="center" vertical="center" wrapText="1"/>
    </xf>
    <xf numFmtId="173" fontId="32" fillId="0" borderId="15" xfId="7" applyNumberFormat="1" applyFont="1" applyBorder="1" applyAlignment="1">
      <alignment horizontal="center" vertical="center"/>
    </xf>
    <xf numFmtId="41" fontId="32" fillId="0" borderId="15" xfId="7" applyNumberFormat="1" applyFont="1" applyBorder="1" applyAlignment="1">
      <alignment vertical="center" wrapText="1"/>
    </xf>
    <xf numFmtId="2" fontId="33" fillId="0" borderId="15" xfId="7" applyNumberFormat="1" applyFont="1" applyBorder="1" applyAlignment="1">
      <alignment horizontal="center" vertical="top"/>
    </xf>
    <xf numFmtId="2" fontId="32" fillId="0" borderId="15" xfId="7" applyNumberFormat="1" applyFont="1" applyBorder="1" applyAlignment="1">
      <alignment horizontal="center" vertical="top"/>
    </xf>
    <xf numFmtId="2" fontId="32" fillId="0" borderId="15" xfId="7" applyNumberFormat="1" applyFont="1" applyBorder="1" applyAlignment="1">
      <alignment horizontal="center" vertical="top" wrapText="1"/>
    </xf>
    <xf numFmtId="2" fontId="32" fillId="0" borderId="15" xfId="7" applyNumberFormat="1" applyFont="1" applyBorder="1" applyAlignment="1">
      <alignment vertical="top" wrapText="1"/>
    </xf>
    <xf numFmtId="41" fontId="29" fillId="0" borderId="0" xfId="7" applyNumberFormat="1" applyFont="1"/>
    <xf numFmtId="166" fontId="33" fillId="3" borderId="15" xfId="7" applyNumberFormat="1" applyFont="1" applyFill="1" applyBorder="1" applyAlignment="1">
      <alignment horizontal="right" vertical="center" wrapText="1"/>
    </xf>
    <xf numFmtId="166" fontId="33" fillId="14" borderId="15" xfId="7" applyNumberFormat="1" applyFont="1" applyFill="1" applyBorder="1" applyAlignment="1">
      <alignment horizontal="center" vertical="center" wrapText="1"/>
    </xf>
    <xf numFmtId="167" fontId="33" fillId="0" borderId="15" xfId="7" applyNumberFormat="1" applyFont="1" applyBorder="1" applyAlignment="1">
      <alignment horizontal="center" vertical="center" wrapText="1"/>
    </xf>
    <xf numFmtId="43" fontId="33" fillId="0" borderId="15" xfId="7" applyNumberFormat="1" applyFont="1" applyBorder="1" applyAlignment="1">
      <alignment horizontal="center" vertical="center" wrapText="1"/>
    </xf>
    <xf numFmtId="0" fontId="33" fillId="0" borderId="15" xfId="7" applyFont="1" applyBorder="1" applyAlignment="1">
      <alignment horizontal="center" vertical="top" wrapText="1"/>
    </xf>
    <xf numFmtId="166" fontId="33" fillId="0" borderId="15" xfId="7" applyNumberFormat="1" applyFont="1" applyBorder="1" applyAlignment="1">
      <alignment horizontal="right" vertical="top" wrapText="1"/>
    </xf>
    <xf numFmtId="41" fontId="32" fillId="0" borderId="15" xfId="7" applyNumberFormat="1" applyFont="1" applyBorder="1" applyAlignment="1">
      <alignment vertical="top"/>
    </xf>
    <xf numFmtId="170" fontId="30" fillId="11" borderId="15" xfId="7" applyNumberFormat="1" applyFont="1" applyFill="1" applyBorder="1" applyAlignment="1">
      <alignment horizontal="right" vertical="center" wrapText="1"/>
    </xf>
    <xf numFmtId="0" fontId="30" fillId="13" borderId="15" xfId="7" applyFont="1" applyFill="1" applyBorder="1" applyAlignment="1">
      <alignment horizontal="right" vertical="center" wrapText="1"/>
    </xf>
    <xf numFmtId="0" fontId="32" fillId="16" borderId="15" xfId="7" applyFont="1" applyFill="1" applyBorder="1" applyAlignment="1">
      <alignment horizontal="center" vertical="center"/>
    </xf>
    <xf numFmtId="0" fontId="32" fillId="16" borderId="15" xfId="7" applyFont="1" applyFill="1" applyBorder="1" applyAlignment="1">
      <alignment vertical="center"/>
    </xf>
    <xf numFmtId="0" fontId="32" fillId="16" borderId="15" xfId="7" applyFont="1" applyFill="1" applyBorder="1" applyAlignment="1">
      <alignment horizontal="right" vertical="center"/>
    </xf>
    <xf numFmtId="0" fontId="33" fillId="0" borderId="15" xfId="7" applyFont="1" applyBorder="1" applyAlignment="1">
      <alignment horizontal="right" vertical="center"/>
    </xf>
    <xf numFmtId="41" fontId="33" fillId="16" borderId="15" xfId="7" applyNumberFormat="1" applyFont="1" applyFill="1" applyBorder="1" applyAlignment="1">
      <alignment vertical="center"/>
    </xf>
    <xf numFmtId="166" fontId="33" fillId="0" borderId="5" xfId="7" applyNumberFormat="1" applyFont="1" applyBorder="1" applyAlignment="1">
      <alignment vertical="center"/>
    </xf>
    <xf numFmtId="41" fontId="32" fillId="16" borderId="5" xfId="7" applyNumberFormat="1" applyFont="1" applyFill="1" applyBorder="1" applyAlignment="1">
      <alignment vertical="center"/>
    </xf>
    <xf numFmtId="166" fontId="33" fillId="0" borderId="14" xfId="7" applyNumberFormat="1" applyFont="1" applyBorder="1" applyAlignment="1">
      <alignment vertical="center"/>
    </xf>
    <xf numFmtId="41" fontId="32" fillId="16" borderId="14" xfId="7" applyNumberFormat="1" applyFont="1" applyFill="1" applyBorder="1" applyAlignment="1">
      <alignment vertical="center"/>
    </xf>
    <xf numFmtId="0" fontId="33" fillId="16" borderId="15" xfId="7" applyFont="1" applyFill="1" applyBorder="1" applyAlignment="1">
      <alignment horizontal="center" vertical="center"/>
    </xf>
    <xf numFmtId="0" fontId="33" fillId="16" borderId="15" xfId="7" quotePrefix="1" applyFont="1" applyFill="1" applyBorder="1" applyAlignment="1">
      <alignment horizontal="center" vertical="center"/>
    </xf>
    <xf numFmtId="0" fontId="30" fillId="17" borderId="15" xfId="7" applyFont="1" applyFill="1" applyBorder="1" applyAlignment="1">
      <alignment horizontal="left" vertical="center" wrapText="1"/>
    </xf>
    <xf numFmtId="43" fontId="30" fillId="17" borderId="15" xfId="7" applyNumberFormat="1" applyFont="1" applyFill="1" applyBorder="1" applyAlignment="1">
      <alignment horizontal="right" vertical="center" wrapText="1"/>
    </xf>
    <xf numFmtId="43" fontId="30" fillId="17" borderId="15" xfId="7" applyNumberFormat="1" applyFont="1" applyFill="1" applyBorder="1" applyAlignment="1">
      <alignment horizontal="center" vertical="center" wrapText="1"/>
    </xf>
    <xf numFmtId="1" fontId="32" fillId="16" borderId="15" xfId="7" applyNumberFormat="1" applyFont="1" applyFill="1" applyBorder="1" applyAlignment="1">
      <alignment horizontal="center" vertical="center" wrapText="1"/>
    </xf>
    <xf numFmtId="1" fontId="32" fillId="16" borderId="15" xfId="7" applyNumberFormat="1" applyFont="1" applyFill="1" applyBorder="1" applyAlignment="1">
      <alignment horizontal="right" vertical="center" wrapText="1"/>
    </xf>
    <xf numFmtId="3" fontId="30" fillId="13" borderId="15" xfId="7" applyNumberFormat="1" applyFont="1" applyFill="1" applyBorder="1" applyAlignment="1">
      <alignment horizontal="center" vertical="center" wrapText="1"/>
    </xf>
    <xf numFmtId="3" fontId="32" fillId="0" borderId="15" xfId="7" applyNumberFormat="1" applyFont="1" applyBorder="1" applyAlignment="1">
      <alignment vertical="center"/>
    </xf>
    <xf numFmtId="0" fontId="32" fillId="14" borderId="15" xfId="7" applyFont="1" applyFill="1" applyBorder="1" applyAlignment="1">
      <alignment vertical="top" wrapText="1"/>
    </xf>
    <xf numFmtId="0" fontId="33" fillId="0" borderId="15" xfId="7" quotePrefix="1" applyFont="1" applyBorder="1" applyAlignment="1">
      <alignment horizontal="left" vertical="center" wrapText="1"/>
    </xf>
    <xf numFmtId="174" fontId="29" fillId="0" borderId="0" xfId="7" applyNumberFormat="1" applyFont="1"/>
    <xf numFmtId="43" fontId="30" fillId="13" borderId="15" xfId="7" applyNumberFormat="1" applyFont="1" applyFill="1" applyBorder="1" applyAlignment="1">
      <alignment horizontal="center" vertical="center" wrapText="1"/>
    </xf>
    <xf numFmtId="43" fontId="30" fillId="13" borderId="15" xfId="7" applyNumberFormat="1" applyFont="1" applyFill="1" applyBorder="1" applyAlignment="1">
      <alignment horizontal="right" vertical="center" wrapText="1"/>
    </xf>
    <xf numFmtId="0" fontId="29" fillId="8" borderId="0" xfId="7" applyFont="1" applyFill="1"/>
    <xf numFmtId="41" fontId="30" fillId="13" borderId="15" xfId="7" applyNumberFormat="1" applyFont="1" applyFill="1" applyBorder="1" applyAlignment="1">
      <alignment horizontal="center" vertical="center" wrapText="1"/>
    </xf>
    <xf numFmtId="0" fontId="32" fillId="0" borderId="15" xfId="7" applyFont="1" applyBorder="1" applyAlignment="1">
      <alignment horizontal="left" vertical="center" wrapText="1" readingOrder="1"/>
    </xf>
    <xf numFmtId="0" fontId="32" fillId="3" borderId="15" xfId="7" applyFont="1" applyFill="1" applyBorder="1" applyAlignment="1">
      <alignment vertical="top" wrapText="1"/>
    </xf>
    <xf numFmtId="0" fontId="32" fillId="0" borderId="15" xfId="7" applyFont="1" applyBorder="1" applyAlignment="1">
      <alignment vertical="top"/>
    </xf>
    <xf numFmtId="0" fontId="32" fillId="3" borderId="15" xfId="7" applyFont="1" applyFill="1" applyBorder="1" applyAlignment="1">
      <alignment horizontal="left" vertical="top" wrapText="1"/>
    </xf>
    <xf numFmtId="1" fontId="33" fillId="0" borderId="15" xfId="7" applyNumberFormat="1" applyFont="1" applyBorder="1" applyAlignment="1">
      <alignment vertical="center" wrapText="1"/>
    </xf>
    <xf numFmtId="0" fontId="32" fillId="14" borderId="15" xfId="7" applyFont="1" applyFill="1" applyBorder="1" applyAlignment="1">
      <alignment horizontal="left" vertical="center" wrapText="1"/>
    </xf>
    <xf numFmtId="166" fontId="32" fillId="0" borderId="15" xfId="7" applyNumberFormat="1" applyFont="1" applyBorder="1" applyAlignment="1">
      <alignment horizontal="center" vertical="top" wrapText="1"/>
    </xf>
    <xf numFmtId="166" fontId="33" fillId="16" borderId="15" xfId="7" applyNumberFormat="1" applyFont="1" applyFill="1" applyBorder="1" applyAlignment="1">
      <alignment horizontal="center" vertical="center" wrapText="1"/>
    </xf>
    <xf numFmtId="166" fontId="33" fillId="16" borderId="15" xfId="7" applyNumberFormat="1" applyFont="1" applyFill="1" applyBorder="1" applyAlignment="1">
      <alignment vertical="center" wrapText="1"/>
    </xf>
    <xf numFmtId="0" fontId="32" fillId="3" borderId="15" xfId="7" applyFont="1" applyFill="1" applyBorder="1" applyAlignment="1">
      <alignment horizontal="left" vertical="center" wrapText="1"/>
    </xf>
    <xf numFmtId="3" fontId="33" fillId="0" borderId="5" xfId="7" applyNumberFormat="1" applyFont="1" applyBorder="1" applyAlignment="1">
      <alignment vertical="center"/>
    </xf>
    <xf numFmtId="3" fontId="33" fillId="0" borderId="14" xfId="7" applyNumberFormat="1" applyFont="1" applyBorder="1" applyAlignment="1">
      <alignment vertical="center"/>
    </xf>
    <xf numFmtId="0" fontId="30" fillId="16" borderId="15" xfId="7" applyFont="1" applyFill="1" applyBorder="1" applyAlignment="1">
      <alignment vertical="center" wrapText="1"/>
    </xf>
    <xf numFmtId="0" fontId="30" fillId="16" borderId="15" xfId="7" applyFont="1" applyFill="1" applyBorder="1" applyAlignment="1">
      <alignment vertical="top" wrapText="1"/>
    </xf>
    <xf numFmtId="0" fontId="30" fillId="16" borderId="15" xfId="7" applyFont="1" applyFill="1" applyBorder="1" applyAlignment="1">
      <alignment horizontal="center" vertical="center" wrapText="1"/>
    </xf>
    <xf numFmtId="0" fontId="30" fillId="16" borderId="15" xfId="7" applyFont="1" applyFill="1" applyBorder="1" applyAlignment="1">
      <alignment horizontal="right" vertical="center" wrapText="1"/>
    </xf>
    <xf numFmtId="172" fontId="30" fillId="13" borderId="15" xfId="7" applyNumberFormat="1" applyFont="1" applyFill="1" applyBorder="1" applyAlignment="1">
      <alignment horizontal="right" vertical="center" wrapText="1"/>
    </xf>
    <xf numFmtId="166" fontId="32" fillId="0" borderId="15" xfId="7" applyNumberFormat="1" applyFont="1" applyBorder="1" applyAlignment="1">
      <alignment horizontal="right" vertical="top" wrapText="1"/>
    </xf>
    <xf numFmtId="170" fontId="32" fillId="0" borderId="15" xfId="7" applyNumberFormat="1" applyFont="1" applyBorder="1" applyAlignment="1">
      <alignment horizontal="right" vertical="top" wrapText="1"/>
    </xf>
    <xf numFmtId="170" fontId="32" fillId="0" borderId="15" xfId="7" applyNumberFormat="1" applyFont="1" applyBorder="1" applyAlignment="1">
      <alignment horizontal="center" vertical="top" wrapText="1"/>
    </xf>
    <xf numFmtId="166" fontId="30" fillId="13" borderId="15" xfId="7" applyNumberFormat="1" applyFont="1" applyFill="1" applyBorder="1" applyAlignment="1">
      <alignment horizontal="center" vertical="center" wrapText="1"/>
    </xf>
    <xf numFmtId="166" fontId="33" fillId="0" borderId="15" xfId="7" applyNumberFormat="1" applyFont="1" applyBorder="1" applyAlignment="1">
      <alignment horizontal="left" vertical="center" wrapText="1"/>
    </xf>
    <xf numFmtId="41" fontId="33" fillId="0" borderId="15" xfId="7" applyNumberFormat="1" applyFont="1" applyBorder="1" applyAlignment="1">
      <alignment horizontal="left" vertical="center" wrapText="1"/>
    </xf>
    <xf numFmtId="167" fontId="33" fillId="0" borderId="15" xfId="7" applyNumberFormat="1" applyFont="1" applyBorder="1" applyAlignment="1">
      <alignment vertical="center" wrapText="1"/>
    </xf>
    <xf numFmtId="9" fontId="32" fillId="0" borderId="15" xfId="7" applyNumberFormat="1" applyFont="1" applyBorder="1" applyAlignment="1">
      <alignment horizontal="center" vertical="top" wrapText="1"/>
    </xf>
    <xf numFmtId="166" fontId="33" fillId="0" borderId="5" xfId="7" applyNumberFormat="1" applyFont="1" applyBorder="1" applyAlignment="1">
      <alignment vertical="top" wrapText="1"/>
    </xf>
    <xf numFmtId="166" fontId="33" fillId="0" borderId="15" xfId="7" applyNumberFormat="1" applyFont="1" applyBorder="1" applyAlignment="1">
      <alignment vertical="top" wrapText="1"/>
    </xf>
    <xf numFmtId="166" fontId="33" fillId="0" borderId="11" xfId="7" applyNumberFormat="1" applyFont="1" applyBorder="1" applyAlignment="1">
      <alignment vertical="center" wrapText="1"/>
    </xf>
    <xf numFmtId="166" fontId="33" fillId="0" borderId="14" xfId="7" applyNumberFormat="1" applyFont="1" applyBorder="1" applyAlignment="1">
      <alignment vertical="center" wrapText="1"/>
    </xf>
    <xf numFmtId="2" fontId="33" fillId="14" borderId="15" xfId="7" applyNumberFormat="1" applyFont="1" applyFill="1" applyBorder="1" applyAlignment="1">
      <alignment horizontal="center" vertical="center" wrapText="1"/>
    </xf>
    <xf numFmtId="1" fontId="32" fillId="14" borderId="15" xfId="7" applyNumberFormat="1" applyFont="1" applyFill="1" applyBorder="1" applyAlignment="1">
      <alignment horizontal="center" vertical="center" wrapText="1"/>
    </xf>
    <xf numFmtId="0" fontId="30" fillId="0" borderId="15" xfId="7" applyFont="1" applyBorder="1" applyAlignment="1">
      <alignment vertical="top" wrapText="1"/>
    </xf>
    <xf numFmtId="0" fontId="30" fillId="0" borderId="15" xfId="7" applyFont="1" applyBorder="1" applyAlignment="1">
      <alignment horizontal="center" vertical="center" wrapText="1"/>
    </xf>
    <xf numFmtId="175" fontId="32" fillId="0" borderId="15" xfId="7" applyNumberFormat="1" applyFont="1" applyBorder="1" applyAlignment="1">
      <alignment horizontal="right" vertical="center" wrapText="1"/>
    </xf>
    <xf numFmtId="0" fontId="32" fillId="0" borderId="0" xfId="7" applyFont="1" applyAlignment="1">
      <alignment wrapText="1"/>
    </xf>
    <xf numFmtId="0" fontId="32" fillId="0" borderId="0" xfId="7" applyFont="1" applyAlignment="1">
      <alignment vertical="top" wrapText="1"/>
    </xf>
    <xf numFmtId="0" fontId="32" fillId="0" borderId="0" xfId="7" applyFont="1" applyAlignment="1">
      <alignment horizontal="center" vertical="center" wrapText="1"/>
    </xf>
    <xf numFmtId="43" fontId="32" fillId="0" borderId="0" xfId="7" applyNumberFormat="1" applyFont="1" applyAlignment="1">
      <alignment horizontal="right" vertical="center" wrapText="1"/>
    </xf>
    <xf numFmtId="0" fontId="32" fillId="0" borderId="0" xfId="7" applyFont="1"/>
    <xf numFmtId="0" fontId="29" fillId="0" borderId="0" xfId="7" applyFont="1" applyAlignment="1">
      <alignment horizontal="center"/>
    </xf>
    <xf numFmtId="165" fontId="32" fillId="0" borderId="0" xfId="7" applyNumberFormat="1" applyFont="1"/>
    <xf numFmtId="0" fontId="32" fillId="0" borderId="0" xfId="7" applyFont="1" applyAlignment="1">
      <alignment horizontal="center"/>
    </xf>
    <xf numFmtId="0" fontId="24" fillId="0" borderId="0" xfId="0" applyFont="1" applyFill="1" applyAlignment="1">
      <alignment horizontal="center" vertical="center"/>
    </xf>
    <xf numFmtId="0" fontId="24" fillId="0" borderId="2" xfId="0" quotePrefix="1" applyFont="1" applyBorder="1" applyAlignment="1">
      <alignment vertical="top" wrapText="1"/>
    </xf>
    <xf numFmtId="0" fontId="24" fillId="0" borderId="2" xfId="0" applyFont="1" applyBorder="1" applyAlignment="1">
      <alignment vertical="top"/>
    </xf>
    <xf numFmtId="2" fontId="23" fillId="0" borderId="2" xfId="0" applyNumberFormat="1" applyFont="1" applyBorder="1" applyAlignment="1">
      <alignment horizontal="center" vertical="top"/>
    </xf>
    <xf numFmtId="0" fontId="23" fillId="0" borderId="2" xfId="0" applyFont="1" applyBorder="1" applyAlignment="1">
      <alignment horizontal="center" vertical="top"/>
    </xf>
    <xf numFmtId="2" fontId="24" fillId="0" borderId="2" xfId="0" applyNumberFormat="1" applyFont="1" applyBorder="1" applyAlignment="1">
      <alignment horizontal="center" vertical="top" wrapText="1"/>
    </xf>
    <xf numFmtId="0" fontId="21" fillId="0" borderId="2" xfId="0" applyFont="1" applyBorder="1" applyAlignment="1">
      <alignment horizontal="center" vertical="top"/>
    </xf>
    <xf numFmtId="0" fontId="22" fillId="0" borderId="2" xfId="0" applyFont="1" applyBorder="1" applyAlignment="1">
      <alignment horizontal="center" vertical="top"/>
    </xf>
    <xf numFmtId="0" fontId="20" fillId="0" borderId="2" xfId="1" applyFont="1" applyFill="1" applyBorder="1" applyAlignment="1">
      <alignment horizontal="center" vertical="top" wrapText="1"/>
    </xf>
    <xf numFmtId="0" fontId="24" fillId="0" borderId="0" xfId="8" applyFont="1"/>
    <xf numFmtId="0" fontId="23" fillId="6" borderId="0" xfId="8" applyFont="1" applyFill="1" applyAlignment="1">
      <alignment horizontal="center" vertical="center"/>
    </xf>
    <xf numFmtId="1" fontId="23" fillId="6" borderId="2" xfId="8" applyNumberFormat="1" applyFont="1" applyFill="1" applyBorder="1" applyAlignment="1">
      <alignment horizontal="center" vertical="center" wrapText="1"/>
    </xf>
    <xf numFmtId="0" fontId="23" fillId="5" borderId="0" xfId="8" applyFont="1" applyFill="1"/>
    <xf numFmtId="0" fontId="23" fillId="20" borderId="0" xfId="8" applyFont="1" applyFill="1"/>
    <xf numFmtId="0" fontId="44" fillId="0" borderId="1" xfId="8" applyFont="1" applyBorder="1" applyAlignment="1">
      <alignment vertical="center" wrapText="1"/>
    </xf>
    <xf numFmtId="0" fontId="20" fillId="0" borderId="1" xfId="9" applyFont="1" applyBorder="1" applyAlignment="1">
      <alignment horizontal="left" vertical="center" wrapText="1"/>
    </xf>
    <xf numFmtId="0" fontId="44" fillId="0" borderId="16" xfId="8" applyFont="1" applyBorder="1" applyAlignment="1">
      <alignment vertical="center" wrapText="1"/>
    </xf>
    <xf numFmtId="0" fontId="45" fillId="0" borderId="19" xfId="8" applyFont="1" applyBorder="1" applyAlignment="1">
      <alignment vertical="center" wrapText="1"/>
    </xf>
    <xf numFmtId="0" fontId="44" fillId="0" borderId="19" xfId="8" applyFont="1" applyBorder="1" applyAlignment="1">
      <alignment vertical="center" wrapText="1"/>
    </xf>
    <xf numFmtId="0" fontId="20" fillId="0" borderId="19" xfId="9" applyFont="1" applyBorder="1" applyAlignment="1">
      <alignment horizontal="left" vertical="center" wrapText="1"/>
    </xf>
    <xf numFmtId="0" fontId="23" fillId="0" borderId="0" xfId="8" applyFont="1"/>
    <xf numFmtId="0" fontId="45" fillId="0" borderId="16" xfId="8" applyFont="1" applyBorder="1" applyAlignment="1">
      <alignment vertical="center" wrapText="1"/>
    </xf>
    <xf numFmtId="0" fontId="23" fillId="4" borderId="0" xfId="8" applyFont="1" applyFill="1"/>
    <xf numFmtId="0" fontId="24" fillId="0" borderId="2" xfId="8" applyFont="1" applyBorder="1" applyAlignment="1">
      <alignment horizontal="left" vertical="top" wrapText="1"/>
    </xf>
    <xf numFmtId="0" fontId="24" fillId="0" borderId="2" xfId="8" applyFont="1" applyBorder="1" applyAlignment="1">
      <alignment vertical="top" wrapText="1"/>
    </xf>
    <xf numFmtId="0" fontId="24" fillId="9" borderId="2" xfId="8" applyFont="1" applyFill="1" applyBorder="1" applyAlignment="1">
      <alignment vertical="top" wrapText="1"/>
    </xf>
    <xf numFmtId="0" fontId="24" fillId="9" borderId="2" xfId="8" applyFont="1" applyFill="1" applyBorder="1" applyAlignment="1">
      <alignment horizontal="left" vertical="top" wrapText="1"/>
    </xf>
    <xf numFmtId="0" fontId="23" fillId="0" borderId="2" xfId="8" applyFont="1" applyBorder="1" applyAlignment="1">
      <alignment vertical="top" wrapText="1"/>
    </xf>
    <xf numFmtId="0" fontId="24" fillId="0" borderId="0" xfId="8" applyFont="1" applyAlignment="1">
      <alignment horizontal="left" vertical="top" wrapText="1"/>
    </xf>
    <xf numFmtId="0" fontId="24" fillId="0" borderId="0" xfId="8" applyFont="1" applyAlignment="1">
      <alignment vertical="top" wrapText="1"/>
    </xf>
    <xf numFmtId="0" fontId="44" fillId="0" borderId="19" xfId="8" applyFont="1" applyBorder="1" applyAlignment="1">
      <alignment vertical="top" wrapText="1"/>
    </xf>
    <xf numFmtId="0" fontId="23" fillId="0" borderId="0" xfId="8" applyFont="1" applyAlignment="1">
      <alignment horizontal="left" vertical="center" wrapText="1"/>
    </xf>
    <xf numFmtId="0" fontId="23" fillId="0" borderId="19" xfId="8" quotePrefix="1" applyFont="1" applyBorder="1" applyAlignment="1">
      <alignment horizontal="left" vertical="center" wrapText="1"/>
    </xf>
    <xf numFmtId="0" fontId="23" fillId="0" borderId="19" xfId="8" applyFont="1" applyBorder="1" applyAlignment="1">
      <alignment horizontal="left" vertical="center" wrapText="1"/>
    </xf>
    <xf numFmtId="0" fontId="23" fillId="0" borderId="2" xfId="8" applyFont="1" applyBorder="1" applyAlignment="1">
      <alignment horizontal="left" vertical="center" wrapText="1"/>
    </xf>
    <xf numFmtId="0" fontId="24" fillId="0" borderId="0" xfId="8" applyFont="1" applyAlignment="1">
      <alignment vertical="center" wrapText="1"/>
    </xf>
    <xf numFmtId="0" fontId="46" fillId="0" borderId="19" xfId="8" applyFont="1" applyBorder="1" applyAlignment="1">
      <alignment horizontal="center" vertical="center" wrapText="1"/>
    </xf>
    <xf numFmtId="0" fontId="23" fillId="0" borderId="1" xfId="8" quotePrefix="1" applyFont="1" applyBorder="1" applyAlignment="1">
      <alignment horizontal="left" vertical="center" wrapText="1"/>
    </xf>
    <xf numFmtId="0" fontId="23" fillId="0" borderId="1" xfId="8" applyFont="1" applyBorder="1" applyAlignment="1">
      <alignment horizontal="left" vertical="center" wrapText="1"/>
    </xf>
    <xf numFmtId="0" fontId="20" fillId="0" borderId="1" xfId="9" applyFont="1" applyBorder="1" applyAlignment="1">
      <alignment vertical="center" wrapText="1"/>
    </xf>
    <xf numFmtId="0" fontId="23" fillId="0" borderId="2" xfId="8" quotePrefix="1" applyFont="1" applyBorder="1" applyAlignment="1">
      <alignment horizontal="left" vertical="center" wrapText="1"/>
    </xf>
    <xf numFmtId="0" fontId="24" fillId="0" borderId="0" xfId="8" applyFont="1" applyAlignment="1">
      <alignment vertical="center"/>
    </xf>
    <xf numFmtId="0" fontId="46" fillId="0" borderId="19" xfId="8" applyFont="1" applyBorder="1"/>
    <xf numFmtId="0" fontId="23" fillId="6" borderId="0" xfId="8" applyFont="1" applyFill="1"/>
    <xf numFmtId="0" fontId="24" fillId="6" borderId="0" xfId="8" applyFont="1" applyFill="1"/>
    <xf numFmtId="0" fontId="23" fillId="0" borderId="2" xfId="8" applyFont="1" applyBorder="1" applyAlignment="1">
      <alignment horizontal="left" vertical="top" wrapText="1"/>
    </xf>
    <xf numFmtId="0" fontId="21" fillId="0" borderId="0" xfId="8" applyFont="1" applyAlignment="1">
      <alignment vertical="center"/>
    </xf>
    <xf numFmtId="0" fontId="21" fillId="0" borderId="19" xfId="8" applyFont="1" applyBorder="1" applyAlignment="1">
      <alignment horizontal="center" vertical="center" wrapText="1"/>
    </xf>
    <xf numFmtId="0" fontId="20" fillId="0" borderId="19" xfId="9" applyFont="1" applyBorder="1" applyAlignment="1">
      <alignment vertical="center" wrapText="1"/>
    </xf>
    <xf numFmtId="0" fontId="22" fillId="0" borderId="2" xfId="8" applyFont="1" applyBorder="1" applyAlignment="1">
      <alignment vertical="top" wrapText="1"/>
    </xf>
    <xf numFmtId="0" fontId="46" fillId="0" borderId="19" xfId="8" applyFont="1" applyBorder="1" applyAlignment="1">
      <alignment horizontal="center" vertical="center"/>
    </xf>
    <xf numFmtId="0" fontId="47" fillId="0" borderId="19" xfId="8" applyFont="1" applyBorder="1" applyAlignment="1">
      <alignment horizontal="center" vertical="center"/>
    </xf>
    <xf numFmtId="0" fontId="45" fillId="0" borderId="2" xfId="8" applyFont="1" applyBorder="1" applyAlignment="1">
      <alignment vertical="top" wrapText="1"/>
    </xf>
    <xf numFmtId="0" fontId="44" fillId="0" borderId="2" xfId="8" applyFont="1" applyBorder="1" applyAlignment="1">
      <alignment vertical="top" wrapText="1"/>
    </xf>
    <xf numFmtId="0" fontId="45" fillId="0" borderId="1" xfId="8" applyFont="1" applyBorder="1" applyAlignment="1">
      <alignment vertical="top" wrapText="1"/>
    </xf>
    <xf numFmtId="0" fontId="23" fillId="9" borderId="2" xfId="8" applyFont="1" applyFill="1" applyBorder="1" applyAlignment="1">
      <alignment vertical="top" wrapText="1"/>
    </xf>
    <xf numFmtId="0" fontId="23" fillId="9" borderId="2" xfId="8" applyFont="1" applyFill="1" applyBorder="1" applyAlignment="1">
      <alignment horizontal="left" vertical="top" wrapText="1"/>
    </xf>
    <xf numFmtId="1" fontId="23" fillId="6" borderId="2" xfId="8" applyNumberFormat="1" applyFont="1" applyFill="1" applyBorder="1" applyAlignment="1">
      <alignment horizontal="center" vertical="top" wrapText="1"/>
    </xf>
    <xf numFmtId="2" fontId="23" fillId="9" borderId="2" xfId="8" applyNumberFormat="1" applyFont="1" applyFill="1" applyBorder="1" applyAlignment="1">
      <alignment horizontal="center" vertical="top"/>
    </xf>
    <xf numFmtId="2" fontId="24" fillId="9" borderId="2" xfId="8" applyNumberFormat="1" applyFont="1" applyFill="1" applyBorder="1" applyAlignment="1">
      <alignment horizontal="center" vertical="top"/>
    </xf>
    <xf numFmtId="2" fontId="23" fillId="20" borderId="2" xfId="8" applyNumberFormat="1" applyFont="1" applyFill="1" applyBorder="1" applyAlignment="1">
      <alignment horizontal="center" vertical="top"/>
    </xf>
    <xf numFmtId="2" fontId="23" fillId="0" borderId="2" xfId="8" applyNumberFormat="1" applyFont="1" applyBorder="1" applyAlignment="1">
      <alignment horizontal="center" vertical="top"/>
    </xf>
    <xf numFmtId="2" fontId="24" fillId="0" borderId="2" xfId="8" applyNumberFormat="1" applyFont="1" applyBorder="1" applyAlignment="1">
      <alignment horizontal="center" vertical="top"/>
    </xf>
    <xf numFmtId="2" fontId="23" fillId="5" borderId="2" xfId="8" applyNumberFormat="1" applyFont="1" applyFill="1" applyBorder="1" applyAlignment="1">
      <alignment horizontal="center" vertical="top" wrapText="1"/>
    </xf>
    <xf numFmtId="2" fontId="23" fillId="20" borderId="2" xfId="8" applyNumberFormat="1" applyFont="1" applyFill="1" applyBorder="1" applyAlignment="1">
      <alignment horizontal="center" vertical="top" wrapText="1"/>
    </xf>
    <xf numFmtId="2" fontId="45" fillId="0" borderId="2" xfId="8" applyNumberFormat="1" applyFont="1" applyBorder="1" applyAlignment="1">
      <alignment horizontal="center" vertical="top" wrapText="1"/>
    </xf>
    <xf numFmtId="2" fontId="44" fillId="0" borderId="2" xfId="8" applyNumberFormat="1" applyFont="1" applyBorder="1" applyAlignment="1">
      <alignment horizontal="center" vertical="top" wrapText="1"/>
    </xf>
    <xf numFmtId="2" fontId="24" fillId="0" borderId="2" xfId="8" applyNumberFormat="1" applyFont="1" applyBorder="1" applyAlignment="1">
      <alignment horizontal="center" vertical="top" wrapText="1"/>
    </xf>
    <xf numFmtId="2" fontId="23" fillId="5" borderId="2" xfId="8" applyNumberFormat="1" applyFont="1" applyFill="1" applyBorder="1" applyAlignment="1">
      <alignment horizontal="center" vertical="top"/>
    </xf>
    <xf numFmtId="2" fontId="24" fillId="9" borderId="2" xfId="8" applyNumberFormat="1" applyFont="1" applyFill="1" applyBorder="1" applyAlignment="1">
      <alignment horizontal="center" vertical="top" wrapText="1"/>
    </xf>
    <xf numFmtId="2" fontId="21" fillId="0" borderId="2" xfId="8" applyNumberFormat="1" applyFont="1" applyBorder="1" applyAlignment="1">
      <alignment horizontal="center" vertical="top" wrapText="1"/>
    </xf>
    <xf numFmtId="2" fontId="21" fillId="0" borderId="2" xfId="8" applyNumberFormat="1" applyFont="1" applyBorder="1" applyAlignment="1">
      <alignment horizontal="center" vertical="top"/>
    </xf>
    <xf numFmtId="167" fontId="23" fillId="9" borderId="2" xfId="11" applyNumberFormat="1" applyFont="1" applyFill="1" applyBorder="1" applyAlignment="1">
      <alignment horizontal="center" vertical="top"/>
    </xf>
    <xf numFmtId="2" fontId="24" fillId="0" borderId="0" xfId="8" applyNumberFormat="1" applyFont="1" applyAlignment="1">
      <alignment horizontal="center" vertical="top" wrapText="1"/>
    </xf>
    <xf numFmtId="0" fontId="44" fillId="0" borderId="19" xfId="8" applyFont="1" applyFill="1" applyBorder="1" applyAlignment="1">
      <alignment vertical="center" wrapText="1"/>
    </xf>
    <xf numFmtId="0" fontId="44" fillId="0" borderId="2" xfId="8" applyFont="1" applyFill="1" applyBorder="1" applyAlignment="1">
      <alignment vertical="top" wrapText="1"/>
    </xf>
    <xf numFmtId="2" fontId="23" fillId="0" borderId="2" xfId="8" applyNumberFormat="1" applyFont="1" applyFill="1" applyBorder="1" applyAlignment="1">
      <alignment horizontal="center" vertical="top"/>
    </xf>
    <xf numFmtId="0" fontId="23" fillId="0" borderId="16" xfId="8" applyFont="1" applyBorder="1" applyAlignment="1">
      <alignment vertical="top" wrapText="1"/>
    </xf>
    <xf numFmtId="0" fontId="23" fillId="4" borderId="2" xfId="8" applyFont="1" applyFill="1" applyBorder="1" applyAlignment="1">
      <alignment horizontal="left" vertical="top" wrapText="1"/>
    </xf>
    <xf numFmtId="0" fontId="23" fillId="0" borderId="2" xfId="8" applyFont="1" applyFill="1" applyBorder="1" applyAlignment="1">
      <alignment horizontal="left" vertical="top" wrapText="1"/>
    </xf>
    <xf numFmtId="0" fontId="23" fillId="0" borderId="2" xfId="8" applyFont="1" applyFill="1" applyBorder="1" applyAlignment="1">
      <alignment vertical="top" wrapText="1"/>
    </xf>
    <xf numFmtId="0" fontId="24" fillId="0" borderId="0" xfId="8" applyFont="1" applyFill="1"/>
    <xf numFmtId="0" fontId="23" fillId="0" borderId="0" xfId="8" applyFont="1" applyFill="1" applyAlignment="1">
      <alignment horizontal="center" vertical="center"/>
    </xf>
    <xf numFmtId="0" fontId="23" fillId="0" borderId="0" xfId="8" applyFont="1" applyFill="1"/>
    <xf numFmtId="0" fontId="24" fillId="0" borderId="0" xfId="8" applyFont="1" applyFill="1" applyAlignment="1">
      <alignment vertical="center" wrapText="1"/>
    </xf>
    <xf numFmtId="0" fontId="24" fillId="0" borderId="0" xfId="8" applyFont="1" applyFill="1" applyAlignment="1">
      <alignment vertical="center"/>
    </xf>
    <xf numFmtId="0" fontId="24" fillId="0" borderId="19" xfId="12" applyFont="1" applyFill="1" applyBorder="1" applyAlignment="1">
      <alignment vertical="top" wrapText="1"/>
    </xf>
    <xf numFmtId="0" fontId="24" fillId="0" borderId="16" xfId="12" applyFont="1" applyFill="1" applyBorder="1" applyAlignment="1">
      <alignment horizontal="left" vertical="top" wrapText="1"/>
    </xf>
    <xf numFmtId="0" fontId="24" fillId="0" borderId="16" xfId="12" applyFont="1" applyFill="1" applyBorder="1" applyAlignment="1">
      <alignment vertical="top" wrapText="1"/>
    </xf>
    <xf numFmtId="0" fontId="45" fillId="0" borderId="19" xfId="8" applyFont="1" applyFill="1" applyBorder="1" applyAlignment="1">
      <alignment vertical="center" wrapText="1"/>
    </xf>
    <xf numFmtId="0" fontId="21" fillId="0" borderId="0" xfId="8" applyFont="1" applyFill="1" applyAlignment="1">
      <alignment vertical="center"/>
    </xf>
    <xf numFmtId="0" fontId="24" fillId="0" borderId="2" xfId="12" applyFont="1" applyFill="1" applyBorder="1" applyAlignment="1">
      <alignment horizontal="left" vertical="top" wrapText="1"/>
    </xf>
    <xf numFmtId="0" fontId="24" fillId="0" borderId="2" xfId="12" applyFont="1" applyFill="1" applyBorder="1" applyAlignment="1">
      <alignment vertical="top" wrapText="1"/>
    </xf>
    <xf numFmtId="0" fontId="44" fillId="0" borderId="1" xfId="8" applyFont="1" applyFill="1" applyBorder="1" applyAlignment="1">
      <alignment vertical="center" wrapText="1"/>
    </xf>
    <xf numFmtId="0" fontId="24" fillId="0" borderId="0" xfId="8" applyFont="1" applyFill="1" applyAlignment="1">
      <alignment vertical="top"/>
    </xf>
    <xf numFmtId="0" fontId="24" fillId="0" borderId="2" xfId="8" applyFont="1" applyFill="1" applyBorder="1" applyAlignment="1">
      <alignment horizontal="left" vertical="top" wrapText="1"/>
    </xf>
    <xf numFmtId="0" fontId="24" fillId="0" borderId="2" xfId="8" applyFont="1" applyFill="1" applyBorder="1" applyAlignment="1">
      <alignment vertical="top" wrapText="1"/>
    </xf>
    <xf numFmtId="0" fontId="44" fillId="0" borderId="16" xfId="8" applyFont="1" applyFill="1" applyBorder="1" applyAlignment="1">
      <alignment vertical="top" wrapText="1"/>
    </xf>
    <xf numFmtId="0" fontId="23" fillId="0" borderId="16" xfId="8" applyFont="1" applyFill="1" applyBorder="1" applyAlignment="1">
      <alignment vertical="top" wrapText="1"/>
    </xf>
    <xf numFmtId="0" fontId="45" fillId="0" borderId="2" xfId="8" applyFont="1" applyFill="1" applyBorder="1" applyAlignment="1">
      <alignment vertical="top" wrapText="1"/>
    </xf>
    <xf numFmtId="2" fontId="44" fillId="0" borderId="2" xfId="8" applyNumberFormat="1" applyFont="1" applyFill="1" applyBorder="1" applyAlignment="1">
      <alignment horizontal="center" vertical="top" wrapText="1"/>
    </xf>
    <xf numFmtId="0" fontId="23" fillId="0" borderId="0" xfId="8" applyFont="1" applyFill="1" applyAlignment="1">
      <alignment vertical="top"/>
    </xf>
    <xf numFmtId="2" fontId="23" fillId="0" borderId="0" xfId="8" applyNumberFormat="1" applyFont="1" applyFill="1" applyAlignment="1">
      <alignment horizontal="center" vertical="top"/>
    </xf>
    <xf numFmtId="2" fontId="23" fillId="0" borderId="0" xfId="8" applyNumberFormat="1" applyFont="1" applyFill="1" applyAlignment="1">
      <alignment horizontal="center" vertical="top" wrapText="1"/>
    </xf>
    <xf numFmtId="2" fontId="44" fillId="0" borderId="0" xfId="8" applyNumberFormat="1" applyFont="1" applyFill="1" applyAlignment="1">
      <alignment horizontal="center" vertical="top" wrapText="1"/>
    </xf>
    <xf numFmtId="41" fontId="20" fillId="0" borderId="0" xfId="8" applyNumberFormat="1" applyFont="1" applyFill="1" applyAlignment="1">
      <alignment horizontal="center" vertical="top"/>
    </xf>
    <xf numFmtId="167" fontId="23" fillId="0" borderId="0" xfId="11" applyNumberFormat="1" applyFont="1" applyFill="1" applyAlignment="1">
      <alignment horizontal="center" vertical="top"/>
    </xf>
    <xf numFmtId="167" fontId="23" fillId="0" borderId="2" xfId="11" applyNumberFormat="1" applyFont="1" applyFill="1" applyBorder="1" applyAlignment="1">
      <alignment horizontal="center" vertical="top"/>
    </xf>
    <xf numFmtId="41" fontId="20" fillId="0" borderId="0" xfId="8" applyNumberFormat="1" applyFont="1" applyFill="1" applyAlignment="1">
      <alignment horizontal="center" vertical="top" wrapText="1"/>
    </xf>
    <xf numFmtId="0" fontId="22" fillId="0" borderId="0" xfId="8" applyFont="1" applyFill="1" applyAlignment="1">
      <alignment horizontal="center" vertical="top" wrapText="1"/>
    </xf>
    <xf numFmtId="1" fontId="22" fillId="0" borderId="0" xfId="8" applyNumberFormat="1" applyFont="1" applyFill="1" applyAlignment="1">
      <alignment horizontal="center" vertical="top" wrapText="1"/>
    </xf>
    <xf numFmtId="166" fontId="22" fillId="0" borderId="0" xfId="8" applyNumberFormat="1" applyFont="1" applyFill="1" applyAlignment="1">
      <alignment horizontal="center" vertical="top"/>
    </xf>
    <xf numFmtId="0" fontId="22" fillId="0" borderId="0" xfId="8" applyFont="1" applyFill="1" applyAlignment="1">
      <alignment horizontal="center" vertical="top"/>
    </xf>
    <xf numFmtId="43" fontId="20" fillId="0" borderId="0" xfId="8" applyNumberFormat="1" applyFont="1" applyFill="1" applyAlignment="1">
      <alignment horizontal="center" vertical="top"/>
    </xf>
    <xf numFmtId="43" fontId="20" fillId="0" borderId="0" xfId="8" applyNumberFormat="1" applyFont="1" applyFill="1" applyAlignment="1">
      <alignment vertical="top"/>
    </xf>
    <xf numFmtId="164" fontId="22" fillId="0" borderId="0" xfId="10" applyFont="1" applyFill="1" applyAlignment="1">
      <alignment horizontal="center" vertical="top" wrapText="1"/>
    </xf>
    <xf numFmtId="2" fontId="22" fillId="0" borderId="0" xfId="8" applyNumberFormat="1" applyFont="1" applyFill="1" applyAlignment="1">
      <alignment horizontal="center" vertical="top"/>
    </xf>
    <xf numFmtId="0" fontId="20" fillId="0" borderId="0" xfId="8" applyFont="1" applyFill="1" applyAlignment="1">
      <alignment horizontal="center" vertical="top" wrapText="1"/>
    </xf>
    <xf numFmtId="43" fontId="20" fillId="0" borderId="0" xfId="8" applyNumberFormat="1" applyFont="1" applyFill="1" applyAlignment="1">
      <alignment horizontal="center" vertical="top" wrapText="1"/>
    </xf>
    <xf numFmtId="173" fontId="20" fillId="0" borderId="0" xfId="8" applyNumberFormat="1" applyFont="1" applyFill="1" applyAlignment="1">
      <alignment horizontal="center" vertical="top"/>
    </xf>
    <xf numFmtId="2" fontId="20" fillId="0" borderId="0" xfId="8" applyNumberFormat="1" applyFont="1" applyFill="1" applyAlignment="1">
      <alignment horizontal="center" vertical="top"/>
    </xf>
    <xf numFmtId="0" fontId="20" fillId="0" borderId="0" xfId="8" applyFont="1" applyFill="1" applyAlignment="1">
      <alignment horizontal="center" vertical="top"/>
    </xf>
    <xf numFmtId="2" fontId="22" fillId="0" borderId="0" xfId="8" applyNumberFormat="1" applyFont="1" applyFill="1" applyAlignment="1">
      <alignment horizontal="center" vertical="top" wrapText="1"/>
    </xf>
    <xf numFmtId="4" fontId="22" fillId="0" borderId="0" xfId="8" applyNumberFormat="1" applyFont="1" applyFill="1" applyAlignment="1">
      <alignment horizontal="center" vertical="top"/>
    </xf>
    <xf numFmtId="164" fontId="22" fillId="0" borderId="0" xfId="10" applyFont="1" applyFill="1" applyAlignment="1">
      <alignment horizontal="center" vertical="top"/>
    </xf>
    <xf numFmtId="166" fontId="20" fillId="0" borderId="0" xfId="8" applyNumberFormat="1" applyFont="1" applyFill="1" applyAlignment="1">
      <alignment horizontal="center" vertical="top" wrapText="1"/>
    </xf>
    <xf numFmtId="167" fontId="22" fillId="0" borderId="0" xfId="8" applyNumberFormat="1" applyFont="1" applyFill="1" applyAlignment="1">
      <alignment horizontal="center" vertical="top" wrapText="1"/>
    </xf>
    <xf numFmtId="2" fontId="20" fillId="0" borderId="0" xfId="8" applyNumberFormat="1" applyFont="1" applyFill="1" applyAlignment="1">
      <alignment horizontal="center" vertical="top" wrapText="1"/>
    </xf>
    <xf numFmtId="1" fontId="22" fillId="0" borderId="0" xfId="8" applyNumberFormat="1" applyFont="1" applyFill="1" applyAlignment="1">
      <alignment horizontal="center" vertical="top"/>
    </xf>
    <xf numFmtId="166" fontId="22" fillId="0" borderId="0" xfId="8" applyNumberFormat="1" applyFont="1" applyFill="1" applyAlignment="1">
      <alignment horizontal="center" vertical="top" wrapText="1"/>
    </xf>
    <xf numFmtId="41" fontId="22" fillId="0" borderId="0" xfId="8" applyNumberFormat="1" applyFont="1" applyFill="1" applyAlignment="1">
      <alignment horizontal="center" vertical="top"/>
    </xf>
    <xf numFmtId="169" fontId="20" fillId="0" borderId="0" xfId="8" applyNumberFormat="1" applyFont="1" applyFill="1" applyAlignment="1">
      <alignment horizontal="center" vertical="top"/>
    </xf>
    <xf numFmtId="2" fontId="23" fillId="0" borderId="16" xfId="8" applyNumberFormat="1" applyFont="1" applyFill="1" applyBorder="1" applyAlignment="1">
      <alignment horizontal="center" vertical="top"/>
    </xf>
    <xf numFmtId="0" fontId="21" fillId="0" borderId="2" xfId="12" applyFont="1" applyFill="1" applyBorder="1" applyAlignment="1">
      <alignment horizontal="left" vertical="top" wrapText="1"/>
    </xf>
    <xf numFmtId="0" fontId="21" fillId="0" borderId="2" xfId="12" applyFont="1" applyFill="1" applyBorder="1" applyAlignment="1">
      <alignment vertical="top" wrapText="1"/>
    </xf>
    <xf numFmtId="0" fontId="44" fillId="0" borderId="19" xfId="8" applyFont="1" applyFill="1" applyBorder="1" applyAlignment="1">
      <alignment vertical="top" wrapText="1"/>
    </xf>
    <xf numFmtId="0" fontId="46" fillId="0" borderId="19" xfId="8" applyFont="1" applyFill="1" applyBorder="1" applyAlignment="1">
      <alignment horizontal="center" vertical="top" wrapText="1"/>
    </xf>
    <xf numFmtId="0" fontId="21" fillId="0" borderId="19" xfId="8" applyFont="1" applyFill="1" applyBorder="1" applyAlignment="1">
      <alignment horizontal="center" vertical="top" wrapText="1"/>
    </xf>
    <xf numFmtId="0" fontId="20" fillId="0" borderId="1" xfId="9" applyFont="1" applyFill="1" applyBorder="1" applyAlignment="1">
      <alignment horizontal="left" vertical="top" wrapText="1"/>
    </xf>
    <xf numFmtId="0" fontId="20" fillId="0" borderId="1" xfId="9" applyFont="1" applyBorder="1" applyAlignment="1">
      <alignment horizontal="left" vertical="top" wrapText="1"/>
    </xf>
    <xf numFmtId="0" fontId="20" fillId="0" borderId="19" xfId="9" applyFont="1" applyBorder="1" applyAlignment="1">
      <alignment horizontal="left" vertical="top" wrapText="1"/>
    </xf>
    <xf numFmtId="0" fontId="44" fillId="0" borderId="1" xfId="8" applyFont="1" applyBorder="1" applyAlignment="1">
      <alignment vertical="top" wrapText="1"/>
    </xf>
    <xf numFmtId="2" fontId="23" fillId="6" borderId="2" xfId="8" applyNumberFormat="1" applyFont="1" applyFill="1" applyBorder="1" applyAlignment="1">
      <alignment horizontal="center" vertical="center" wrapText="1"/>
    </xf>
    <xf numFmtId="0" fontId="20" fillId="0" borderId="19" xfId="9" applyFont="1" applyFill="1" applyBorder="1" applyAlignment="1">
      <alignment horizontal="left" vertical="top" wrapText="1"/>
    </xf>
    <xf numFmtId="0" fontId="24" fillId="0" borderId="19" xfId="8" applyFont="1" applyFill="1" applyBorder="1" applyAlignment="1">
      <alignment vertical="center" wrapText="1"/>
    </xf>
    <xf numFmtId="4" fontId="22" fillId="0" borderId="21" xfId="8" quotePrefix="1" applyNumberFormat="1" applyFont="1" applyFill="1" applyBorder="1" applyAlignment="1">
      <alignment horizontal="center" vertical="top"/>
    </xf>
    <xf numFmtId="4" fontId="22" fillId="0" borderId="21" xfId="8" applyNumberFormat="1" applyFont="1" applyFill="1" applyBorder="1" applyAlignment="1">
      <alignment horizontal="center" vertical="top"/>
    </xf>
    <xf numFmtId="3" fontId="22" fillId="0" borderId="21" xfId="8" applyNumberFormat="1" applyFont="1" applyFill="1" applyBorder="1" applyAlignment="1">
      <alignment horizontal="center" vertical="top"/>
    </xf>
    <xf numFmtId="0" fontId="24" fillId="0" borderId="19" xfId="8" applyFont="1" applyBorder="1" applyAlignment="1">
      <alignment vertical="center" wrapText="1"/>
    </xf>
    <xf numFmtId="0" fontId="24" fillId="0" borderId="19" xfId="8" applyFont="1" applyBorder="1" applyAlignment="1">
      <alignment vertical="center"/>
    </xf>
    <xf numFmtId="0" fontId="22" fillId="0" borderId="21" xfId="8" applyFont="1" applyBorder="1" applyAlignment="1">
      <alignment vertical="top" wrapText="1"/>
    </xf>
    <xf numFmtId="1" fontId="22" fillId="0" borderId="21" xfId="8" applyNumberFormat="1" applyFont="1" applyBorder="1" applyAlignment="1">
      <alignment horizontal="center" vertical="top" wrapText="1"/>
    </xf>
    <xf numFmtId="1" fontId="22" fillId="9" borderId="21" xfId="8" applyNumberFormat="1" applyFont="1" applyFill="1" applyBorder="1" applyAlignment="1">
      <alignment horizontal="center" vertical="top" wrapText="1"/>
    </xf>
    <xf numFmtId="0" fontId="23" fillId="4" borderId="2" xfId="8" applyFont="1" applyFill="1" applyBorder="1" applyAlignment="1">
      <alignment horizontal="left" vertical="center" wrapText="1"/>
    </xf>
    <xf numFmtId="2" fontId="22" fillId="0" borderId="21" xfId="8" applyNumberFormat="1" applyFont="1" applyFill="1" applyBorder="1" applyAlignment="1">
      <alignment horizontal="center" vertical="top"/>
    </xf>
    <xf numFmtId="0" fontId="24" fillId="0" borderId="19" xfId="8" applyFont="1" applyFill="1" applyBorder="1" applyAlignment="1">
      <alignment vertical="center"/>
    </xf>
    <xf numFmtId="0" fontId="20" fillId="0" borderId="22" xfId="8" applyFont="1" applyFill="1" applyBorder="1" applyAlignment="1">
      <alignment vertical="top" wrapText="1"/>
    </xf>
    <xf numFmtId="2" fontId="20" fillId="0" borderId="21" xfId="8" applyNumberFormat="1" applyFont="1" applyFill="1" applyBorder="1" applyAlignment="1">
      <alignment horizontal="center" vertical="top"/>
    </xf>
    <xf numFmtId="0" fontId="20" fillId="0" borderId="21" xfId="8" applyFont="1" applyFill="1" applyBorder="1" applyAlignment="1">
      <alignment horizontal="center" vertical="top"/>
    </xf>
    <xf numFmtId="0" fontId="20" fillId="0" borderId="21" xfId="8" applyFont="1" applyFill="1" applyBorder="1" applyAlignment="1">
      <alignment vertical="top" wrapText="1"/>
    </xf>
    <xf numFmtId="0" fontId="44" fillId="0" borderId="21" xfId="8" applyFont="1" applyBorder="1" applyAlignment="1">
      <alignment horizontal="left" vertical="top" wrapText="1"/>
    </xf>
    <xf numFmtId="41" fontId="20" fillId="0" borderId="21" xfId="8" applyNumberFormat="1" applyFont="1" applyBorder="1" applyAlignment="1">
      <alignment horizontal="center" vertical="top"/>
    </xf>
    <xf numFmtId="0" fontId="24" fillId="0" borderId="19" xfId="8" applyFont="1" applyBorder="1"/>
    <xf numFmtId="166" fontId="20" fillId="0" borderId="21" xfId="8" applyNumberFormat="1" applyFont="1" applyBorder="1" applyAlignment="1">
      <alignment horizontal="center" vertical="top" wrapText="1"/>
    </xf>
    <xf numFmtId="166" fontId="22" fillId="0" borderId="21" xfId="8" applyNumberFormat="1" applyFont="1" applyBorder="1" applyAlignment="1">
      <alignment horizontal="center" vertical="top" wrapText="1"/>
    </xf>
    <xf numFmtId="0" fontId="24" fillId="0" borderId="19" xfId="8" applyFont="1" applyBorder="1" applyAlignment="1">
      <alignment vertical="top" wrapText="1"/>
    </xf>
    <xf numFmtId="0" fontId="23" fillId="4" borderId="2" xfId="8" applyFont="1" applyFill="1" applyBorder="1" applyAlignment="1">
      <alignment vertical="center" wrapText="1"/>
    </xf>
    <xf numFmtId="0" fontId="23" fillId="4" borderId="2" xfId="8" applyFont="1" applyFill="1" applyBorder="1" applyAlignment="1">
      <alignment vertical="top" wrapText="1"/>
    </xf>
    <xf numFmtId="0" fontId="22" fillId="0" borderId="22" xfId="8" applyFont="1" applyFill="1" applyBorder="1" applyAlignment="1">
      <alignment horizontal="center" vertical="top" wrapText="1"/>
    </xf>
    <xf numFmtId="0" fontId="22" fillId="0" borderId="21" xfId="8" applyFont="1" applyFill="1" applyBorder="1" applyAlignment="1">
      <alignment vertical="top" wrapText="1"/>
    </xf>
    <xf numFmtId="0" fontId="22" fillId="0" borderId="21" xfId="8" applyFont="1" applyFill="1" applyBorder="1" applyAlignment="1">
      <alignment horizontal="center" vertical="top" wrapText="1"/>
    </xf>
    <xf numFmtId="2" fontId="23" fillId="4" borderId="2" xfId="8" applyNumberFormat="1" applyFont="1" applyFill="1" applyBorder="1" applyAlignment="1">
      <alignment horizontal="center" vertical="top"/>
    </xf>
    <xf numFmtId="0" fontId="21" fillId="0" borderId="19" xfId="8" applyFont="1" applyFill="1" applyBorder="1" applyAlignment="1">
      <alignment vertical="center"/>
    </xf>
    <xf numFmtId="0" fontId="21" fillId="0" borderId="19" xfId="8" applyFont="1" applyBorder="1" applyAlignment="1">
      <alignment vertical="center"/>
    </xf>
    <xf numFmtId="173" fontId="20" fillId="0" borderId="21" xfId="8" applyNumberFormat="1" applyFont="1" applyFill="1" applyBorder="1" applyAlignment="1">
      <alignment horizontal="center" vertical="top"/>
    </xf>
    <xf numFmtId="0" fontId="23" fillId="5" borderId="2" xfId="8" applyFont="1" applyFill="1" applyBorder="1" applyAlignment="1">
      <alignment vertical="top" wrapText="1"/>
    </xf>
    <xf numFmtId="2" fontId="23" fillId="5" borderId="19" xfId="8" applyNumberFormat="1" applyFont="1" applyFill="1" applyBorder="1" applyAlignment="1">
      <alignment horizontal="center" vertical="top"/>
    </xf>
    <xf numFmtId="0" fontId="23" fillId="20" borderId="2" xfId="8" applyFont="1" applyFill="1" applyBorder="1" applyAlignment="1">
      <alignment vertical="top" wrapText="1"/>
    </xf>
    <xf numFmtId="0" fontId="23" fillId="20" borderId="2" xfId="8" applyFont="1" applyFill="1" applyBorder="1" applyAlignment="1">
      <alignment horizontal="left" vertical="center" wrapText="1"/>
    </xf>
    <xf numFmtId="0" fontId="23" fillId="20" borderId="2" xfId="8" applyFont="1" applyFill="1" applyBorder="1" applyAlignment="1">
      <alignment horizontal="left" vertical="center" wrapText="1" readingOrder="1"/>
    </xf>
    <xf numFmtId="0" fontId="23" fillId="20" borderId="2" xfId="8" applyFont="1" applyFill="1" applyBorder="1" applyAlignment="1">
      <alignment horizontal="left" vertical="top" wrapText="1"/>
    </xf>
    <xf numFmtId="0" fontId="23" fillId="5" borderId="2" xfId="8" applyFont="1" applyFill="1" applyBorder="1" applyAlignment="1">
      <alignment vertical="center" wrapText="1"/>
    </xf>
    <xf numFmtId="0" fontId="23" fillId="20" borderId="1" xfId="8" applyFont="1" applyFill="1" applyBorder="1" applyAlignment="1">
      <alignment vertical="center" wrapText="1"/>
    </xf>
    <xf numFmtId="0" fontId="22" fillId="0" borderId="21" xfId="8" applyFont="1" applyBorder="1" applyAlignment="1">
      <alignment horizontal="center" vertical="top" wrapText="1"/>
    </xf>
    <xf numFmtId="0" fontId="22" fillId="9" borderId="21" xfId="8" applyFont="1" applyFill="1" applyBorder="1" applyAlignment="1">
      <alignment horizontal="center" vertical="top" wrapText="1"/>
    </xf>
    <xf numFmtId="166" fontId="22" fillId="0" borderId="22" xfId="8" applyNumberFormat="1" applyFont="1" applyBorder="1" applyAlignment="1">
      <alignment horizontal="center" vertical="top"/>
    </xf>
    <xf numFmtId="0" fontId="22" fillId="0" borderId="22" xfId="8" applyFont="1" applyBorder="1" applyAlignment="1">
      <alignment horizontal="center" vertical="top"/>
    </xf>
    <xf numFmtId="0" fontId="22" fillId="0" borderId="21" xfId="8" applyFont="1" applyBorder="1" applyAlignment="1">
      <alignment horizontal="center" vertical="top"/>
    </xf>
    <xf numFmtId="0" fontId="22" fillId="0" borderId="22" xfId="8" applyFont="1" applyBorder="1" applyAlignment="1">
      <alignment horizontal="center" vertical="top" wrapText="1"/>
    </xf>
    <xf numFmtId="0" fontId="20" fillId="0" borderId="22" xfId="8" applyFont="1" applyBorder="1" applyAlignment="1">
      <alignment vertical="top" wrapText="1"/>
    </xf>
    <xf numFmtId="43" fontId="20" fillId="0" borderId="22" xfId="8" applyNumberFormat="1" applyFont="1" applyBorder="1" applyAlignment="1">
      <alignment horizontal="center" vertical="top"/>
    </xf>
    <xf numFmtId="43" fontId="20" fillId="0" borderId="22" xfId="8" applyNumberFormat="1" applyFont="1" applyBorder="1" applyAlignment="1">
      <alignment vertical="top"/>
    </xf>
    <xf numFmtId="0" fontId="20" fillId="0" borderId="21" xfId="8" applyFont="1" applyBorder="1" applyAlignment="1">
      <alignment vertical="top" wrapText="1"/>
    </xf>
    <xf numFmtId="43" fontId="20" fillId="0" borderId="21" xfId="8" applyNumberFormat="1" applyFont="1" applyBorder="1" applyAlignment="1">
      <alignment horizontal="center" vertical="top"/>
    </xf>
    <xf numFmtId="164" fontId="22" fillId="0" borderId="21" xfId="10" applyFont="1" applyBorder="1" applyAlignment="1">
      <alignment horizontal="center" vertical="top" wrapText="1"/>
    </xf>
    <xf numFmtId="2" fontId="22" fillId="0" borderId="21" xfId="8" applyNumberFormat="1" applyFont="1" applyBorder="1" applyAlignment="1">
      <alignment horizontal="center" vertical="top"/>
    </xf>
    <xf numFmtId="0" fontId="20" fillId="0" borderId="21" xfId="8" applyFont="1" applyBorder="1" applyAlignment="1">
      <alignment horizontal="center" vertical="top" wrapText="1"/>
    </xf>
    <xf numFmtId="173" fontId="20" fillId="0" borderId="21" xfId="8" applyNumberFormat="1" applyFont="1" applyBorder="1" applyAlignment="1">
      <alignment horizontal="center" vertical="top" wrapText="1"/>
    </xf>
    <xf numFmtId="0" fontId="23" fillId="0" borderId="19" xfId="8" applyFont="1" applyBorder="1" applyAlignment="1">
      <alignment vertical="top" wrapText="1"/>
    </xf>
    <xf numFmtId="41" fontId="22" fillId="0" borderId="21" xfId="8" applyNumberFormat="1" applyFont="1" applyBorder="1" applyAlignment="1">
      <alignment horizontal="center" vertical="top"/>
    </xf>
    <xf numFmtId="41" fontId="20" fillId="0" borderId="21" xfId="8" applyNumberFormat="1" applyFont="1" applyBorder="1" applyAlignment="1">
      <alignment horizontal="center" vertical="top" wrapText="1"/>
    </xf>
    <xf numFmtId="0" fontId="44" fillId="0" borderId="16" xfId="8" applyFont="1" applyBorder="1" applyAlignment="1">
      <alignment vertical="top" wrapText="1"/>
    </xf>
    <xf numFmtId="0" fontId="24" fillId="9" borderId="19" xfId="8" applyFont="1" applyFill="1" applyBorder="1" applyAlignment="1">
      <alignment vertical="center" wrapText="1"/>
    </xf>
    <xf numFmtId="0" fontId="46" fillId="9" borderId="19" xfId="8" applyFont="1" applyFill="1" applyBorder="1" applyAlignment="1">
      <alignment horizontal="center" vertical="top" wrapText="1"/>
    </xf>
    <xf numFmtId="0" fontId="24" fillId="9" borderId="2" xfId="12" applyFont="1" applyFill="1" applyBorder="1" applyAlignment="1">
      <alignment horizontal="left" vertical="top" wrapText="1"/>
    </xf>
    <xf numFmtId="0" fontId="24" fillId="9" borderId="2" xfId="12" applyFont="1" applyFill="1" applyBorder="1" applyAlignment="1">
      <alignment vertical="top" wrapText="1"/>
    </xf>
    <xf numFmtId="0" fontId="24" fillId="9" borderId="0" xfId="8" applyFont="1" applyFill="1" applyAlignment="1">
      <alignment vertical="center" wrapText="1"/>
    </xf>
    <xf numFmtId="0" fontId="44" fillId="9" borderId="19" xfId="8" applyFont="1" applyFill="1" applyBorder="1" applyAlignment="1">
      <alignment vertical="center" wrapText="1"/>
    </xf>
    <xf numFmtId="0" fontId="20" fillId="9" borderId="1" xfId="9" applyFont="1" applyFill="1" applyBorder="1" applyAlignment="1">
      <alignment horizontal="left" vertical="center" wrapText="1"/>
    </xf>
    <xf numFmtId="0" fontId="44" fillId="9" borderId="16" xfId="8" applyFont="1" applyFill="1" applyBorder="1" applyAlignment="1">
      <alignment vertical="top" wrapText="1"/>
    </xf>
    <xf numFmtId="0" fontId="23" fillId="9" borderId="0" xfId="8" applyFont="1" applyFill="1"/>
    <xf numFmtId="0" fontId="44" fillId="9" borderId="19" xfId="8" applyFont="1" applyFill="1" applyBorder="1" applyAlignment="1">
      <alignment vertical="top" wrapText="1"/>
    </xf>
    <xf numFmtId="2" fontId="22" fillId="9" borderId="21" xfId="8" applyNumberFormat="1" applyFont="1" applyFill="1" applyBorder="1" applyAlignment="1">
      <alignment horizontal="center" vertical="top"/>
    </xf>
    <xf numFmtId="0" fontId="45" fillId="9" borderId="19" xfId="8" applyFont="1" applyFill="1" applyBorder="1" applyAlignment="1">
      <alignment vertical="center" wrapText="1"/>
    </xf>
    <xf numFmtId="0" fontId="24" fillId="9" borderId="0" xfId="8" applyFont="1" applyFill="1"/>
    <xf numFmtId="0" fontId="20" fillId="9" borderId="1" xfId="9" applyFont="1" applyFill="1" applyBorder="1" applyAlignment="1">
      <alignment horizontal="left" vertical="top" wrapText="1"/>
    </xf>
    <xf numFmtId="0" fontId="23" fillId="9" borderId="16" xfId="8" applyFont="1" applyFill="1" applyBorder="1" applyAlignment="1">
      <alignment vertical="top" wrapText="1"/>
    </xf>
    <xf numFmtId="0" fontId="22" fillId="9" borderId="22" xfId="8" applyFont="1" applyFill="1" applyBorder="1" applyAlignment="1">
      <alignment horizontal="center" vertical="top" wrapText="1"/>
    </xf>
    <xf numFmtId="0" fontId="20" fillId="6" borderId="2" xfId="1" applyFont="1" applyFill="1" applyBorder="1" applyAlignment="1">
      <alignment horizontal="center" vertical="center" wrapText="1"/>
    </xf>
    <xf numFmtId="0" fontId="44" fillId="0" borderId="1" xfId="8" applyFont="1" applyBorder="1" applyAlignment="1">
      <alignment horizontal="left" vertical="top" wrapText="1"/>
    </xf>
    <xf numFmtId="0" fontId="20" fillId="0" borderId="1" xfId="9" applyFont="1" applyBorder="1" applyAlignment="1">
      <alignment horizontal="left" vertical="top" wrapText="1"/>
    </xf>
    <xf numFmtId="0" fontId="20" fillId="0" borderId="19" xfId="9" applyFont="1" applyBorder="1" applyAlignment="1">
      <alignment horizontal="left" vertical="top" wrapText="1"/>
    </xf>
    <xf numFmtId="2" fontId="23" fillId="6" borderId="2" xfId="8" applyNumberFormat="1" applyFont="1" applyFill="1" applyBorder="1" applyAlignment="1">
      <alignment horizontal="center" vertical="top" wrapText="1"/>
    </xf>
    <xf numFmtId="0" fontId="44" fillId="0" borderId="16" xfId="8" applyFont="1" applyBorder="1" applyAlignment="1">
      <alignment vertical="top" wrapText="1"/>
    </xf>
    <xf numFmtId="0" fontId="23" fillId="20" borderId="2" xfId="8" applyFont="1" applyFill="1" applyBorder="1" applyAlignment="1">
      <alignment vertical="center" wrapText="1"/>
    </xf>
    <xf numFmtId="0" fontId="44" fillId="0" borderId="1" xfId="8" applyFont="1" applyBorder="1" applyAlignment="1">
      <alignment horizontal="left" vertical="top" wrapText="1"/>
    </xf>
    <xf numFmtId="0" fontId="44" fillId="0" borderId="1" xfId="8" applyFont="1" applyBorder="1" applyAlignment="1">
      <alignment vertical="top" wrapText="1"/>
    </xf>
    <xf numFmtId="0" fontId="44" fillId="0" borderId="16" xfId="8" applyFont="1" applyBorder="1" applyAlignment="1">
      <alignment vertical="top" wrapText="1"/>
    </xf>
    <xf numFmtId="0" fontId="22" fillId="0" borderId="23" xfId="8" applyFont="1" applyBorder="1" applyAlignment="1">
      <alignment vertical="top" wrapText="1"/>
    </xf>
    <xf numFmtId="0" fontId="20" fillId="0" borderId="19" xfId="9" applyFont="1" applyFill="1" applyBorder="1" applyAlignment="1">
      <alignment vertical="top" wrapText="1"/>
    </xf>
    <xf numFmtId="0" fontId="45" fillId="3" borderId="19" xfId="8" applyFont="1" applyFill="1" applyBorder="1" applyAlignment="1">
      <alignment vertical="center" wrapText="1"/>
    </xf>
    <xf numFmtId="0" fontId="44" fillId="3" borderId="19" xfId="8" applyFont="1" applyFill="1" applyBorder="1" applyAlignment="1">
      <alignment vertical="center" wrapText="1"/>
    </xf>
    <xf numFmtId="2" fontId="24" fillId="3" borderId="2" xfId="8" applyNumberFormat="1" applyFont="1" applyFill="1" applyBorder="1" applyAlignment="1">
      <alignment horizontal="center" vertical="top"/>
    </xf>
    <xf numFmtId="0" fontId="24" fillId="3" borderId="0" xfId="8" applyFont="1" applyFill="1"/>
    <xf numFmtId="0" fontId="23" fillId="3" borderId="2" xfId="0" applyFont="1" applyFill="1" applyBorder="1" applyAlignment="1">
      <alignment vertical="top" wrapText="1"/>
    </xf>
    <xf numFmtId="0" fontId="20" fillId="0" borderId="19" xfId="9" applyFont="1" applyBorder="1" applyAlignment="1">
      <alignment horizontal="left" vertical="top" wrapText="1"/>
    </xf>
    <xf numFmtId="0" fontId="23" fillId="9" borderId="2" xfId="0" applyFont="1" applyFill="1" applyBorder="1" applyAlignment="1">
      <alignment horizontal="center" vertical="top" wrapText="1"/>
    </xf>
    <xf numFmtId="2" fontId="23" fillId="9" borderId="2" xfId="0" applyNumberFormat="1" applyFont="1" applyFill="1" applyBorder="1" applyAlignment="1">
      <alignment horizontal="center" vertical="top" wrapText="1"/>
    </xf>
    <xf numFmtId="0" fontId="20" fillId="9" borderId="2" xfId="1" applyFont="1" applyFill="1" applyBorder="1" applyAlignment="1">
      <alignment horizontal="left" vertical="top" wrapText="1"/>
    </xf>
    <xf numFmtId="0" fontId="23" fillId="9" borderId="0" xfId="0" applyFont="1" applyFill="1" applyAlignment="1">
      <alignment vertical="center" wrapText="1"/>
    </xf>
    <xf numFmtId="2" fontId="23" fillId="0" borderId="19" xfId="8" applyNumberFormat="1" applyFont="1" applyFill="1" applyBorder="1" applyAlignment="1">
      <alignment horizontal="center" vertical="top"/>
    </xf>
    <xf numFmtId="41" fontId="20" fillId="0" borderId="19" xfId="8" applyNumberFormat="1" applyFont="1" applyBorder="1" applyAlignment="1">
      <alignment horizontal="center" vertical="top"/>
    </xf>
    <xf numFmtId="0" fontId="23" fillId="3" borderId="0" xfId="0" applyFont="1" applyFill="1"/>
    <xf numFmtId="0" fontId="23" fillId="0" borderId="1" xfId="8" applyFont="1" applyBorder="1" applyAlignment="1">
      <alignment horizontal="left" vertical="top" wrapText="1"/>
    </xf>
    <xf numFmtId="0" fontId="20" fillId="0" borderId="1" xfId="9" applyFont="1" applyBorder="1" applyAlignment="1">
      <alignment horizontal="left" vertical="top" wrapText="1"/>
    </xf>
    <xf numFmtId="0" fontId="19" fillId="9" borderId="2" xfId="1" applyFont="1" applyFill="1" applyBorder="1" applyAlignment="1">
      <alignment vertical="top" wrapText="1"/>
    </xf>
    <xf numFmtId="0" fontId="24" fillId="9" borderId="0" xfId="0" applyFont="1" applyFill="1" applyAlignment="1">
      <alignment vertical="center"/>
    </xf>
    <xf numFmtId="1" fontId="22" fillId="0" borderId="19" xfId="8" applyNumberFormat="1" applyFont="1" applyBorder="1" applyAlignment="1">
      <alignment horizontal="center" vertical="top" wrapText="1"/>
    </xf>
    <xf numFmtId="1" fontId="22" fillId="9" borderId="19" xfId="8" applyNumberFormat="1" applyFont="1" applyFill="1" applyBorder="1" applyAlignment="1">
      <alignment horizontal="center" vertical="top" wrapText="1"/>
    </xf>
    <xf numFmtId="0" fontId="20" fillId="9" borderId="2" xfId="1" applyFont="1" applyFill="1" applyBorder="1" applyAlignment="1">
      <alignment vertical="top" wrapText="1"/>
    </xf>
    <xf numFmtId="0" fontId="20" fillId="3" borderId="19" xfId="9" applyFont="1" applyFill="1" applyBorder="1" applyAlignment="1">
      <alignment horizontal="left" vertical="center" wrapText="1"/>
    </xf>
    <xf numFmtId="0" fontId="44" fillId="3" borderId="16" xfId="8" applyFont="1" applyFill="1" applyBorder="1" applyAlignment="1">
      <alignment vertical="top" wrapText="1"/>
    </xf>
    <xf numFmtId="41" fontId="20" fillId="3" borderId="22" xfId="8" applyNumberFormat="1" applyFont="1" applyFill="1" applyBorder="1" applyAlignment="1">
      <alignment horizontal="center" vertical="top" wrapText="1"/>
    </xf>
    <xf numFmtId="0" fontId="23" fillId="3" borderId="0" xfId="8" applyFont="1" applyFill="1"/>
    <xf numFmtId="0" fontId="23" fillId="9" borderId="0" xfId="0" applyFont="1" applyFill="1" applyAlignment="1">
      <alignment vertical="top" wrapText="1"/>
    </xf>
    <xf numFmtId="0" fontId="52" fillId="0" borderId="18" xfId="13" applyFont="1" applyBorder="1" applyAlignment="1">
      <alignment vertical="top"/>
    </xf>
    <xf numFmtId="0" fontId="52" fillId="0" borderId="2" xfId="13" applyFont="1" applyBorder="1" applyAlignment="1">
      <alignment vertical="top"/>
    </xf>
    <xf numFmtId="0" fontId="52" fillId="0" borderId="20" xfId="13" applyFont="1" applyBorder="1" applyAlignment="1">
      <alignment horizontal="center" vertical="top"/>
    </xf>
    <xf numFmtId="0" fontId="22" fillId="0" borderId="20" xfId="13" applyFont="1" applyBorder="1" applyAlignment="1">
      <alignment horizontal="center" vertical="top"/>
    </xf>
    <xf numFmtId="0" fontId="23" fillId="0" borderId="20" xfId="13" applyFont="1" applyBorder="1" applyAlignment="1">
      <alignment horizontal="center" vertical="top"/>
    </xf>
    <xf numFmtId="0" fontId="21" fillId="0" borderId="20" xfId="13" applyFont="1" applyBorder="1" applyAlignment="1">
      <alignment horizontal="center" vertical="top"/>
    </xf>
    <xf numFmtId="0" fontId="52" fillId="0" borderId="20" xfId="13" applyFont="1" applyBorder="1" applyAlignment="1">
      <alignment vertical="top"/>
    </xf>
    <xf numFmtId="0" fontId="31" fillId="0" borderId="18" xfId="13" applyFont="1" applyBorder="1"/>
    <xf numFmtId="0" fontId="31" fillId="0" borderId="2" xfId="13" applyFont="1" applyBorder="1"/>
    <xf numFmtId="0" fontId="54" fillId="0" borderId="2" xfId="13" applyFont="1" applyBorder="1"/>
    <xf numFmtId="0" fontId="43" fillId="22" borderId="2" xfId="13" applyFont="1" applyFill="1" applyBorder="1" applyAlignment="1">
      <alignment horizontal="center" vertical="center" wrapText="1"/>
    </xf>
    <xf numFmtId="0" fontId="43" fillId="0" borderId="2" xfId="13" applyFont="1" applyBorder="1" applyAlignment="1">
      <alignment horizontal="center" vertical="top"/>
    </xf>
    <xf numFmtId="0" fontId="54" fillId="0" borderId="2" xfId="13" applyFont="1" applyBorder="1" applyAlignment="1">
      <alignment horizontal="left" vertical="top" wrapText="1"/>
    </xf>
    <xf numFmtId="2" fontId="54" fillId="9" borderId="1" xfId="13" applyNumberFormat="1" applyFont="1" applyFill="1" applyBorder="1" applyAlignment="1">
      <alignment horizontal="left" vertical="top" wrapText="1"/>
    </xf>
    <xf numFmtId="0" fontId="56" fillId="9" borderId="1" xfId="8" applyFont="1" applyFill="1" applyBorder="1" applyAlignment="1">
      <alignment horizontal="center" vertical="top" wrapText="1"/>
    </xf>
    <xf numFmtId="0" fontId="54" fillId="9" borderId="18" xfId="13" applyFont="1" applyFill="1" applyBorder="1"/>
    <xf numFmtId="0" fontId="54" fillId="9" borderId="2" xfId="13" applyFont="1" applyFill="1" applyBorder="1"/>
    <xf numFmtId="0" fontId="31" fillId="9" borderId="2" xfId="13" applyFont="1" applyFill="1" applyBorder="1"/>
    <xf numFmtId="2" fontId="54" fillId="9" borderId="19" xfId="13" applyNumberFormat="1" applyFont="1" applyFill="1" applyBorder="1" applyAlignment="1">
      <alignment horizontal="left" vertical="top" wrapText="1"/>
    </xf>
    <xf numFmtId="0" fontId="56" fillId="9" borderId="19" xfId="8" applyFont="1" applyFill="1" applyBorder="1" applyAlignment="1">
      <alignment horizontal="center" vertical="top" wrapText="1"/>
    </xf>
    <xf numFmtId="0" fontId="54" fillId="0" borderId="2" xfId="13" applyFont="1" applyBorder="1" applyAlignment="1">
      <alignment vertical="top" wrapText="1"/>
    </xf>
    <xf numFmtId="2" fontId="54" fillId="0" borderId="2" xfId="13" applyNumberFormat="1" applyFont="1" applyBorder="1" applyAlignment="1">
      <alignment horizontal="center" vertical="top" wrapText="1"/>
    </xf>
    <xf numFmtId="2" fontId="42" fillId="0" borderId="2" xfId="13" applyNumberFormat="1" applyFont="1" applyBorder="1" applyAlignment="1">
      <alignment horizontal="left" vertical="top" wrapText="1"/>
    </xf>
    <xf numFmtId="2" fontId="54" fillId="0" borderId="2" xfId="13" applyNumberFormat="1" applyFont="1" applyBorder="1" applyAlignment="1">
      <alignment horizontal="left" vertical="top" wrapText="1"/>
    </xf>
    <xf numFmtId="2" fontId="54" fillId="9" borderId="16" xfId="13" applyNumberFormat="1" applyFont="1" applyFill="1" applyBorder="1" applyAlignment="1">
      <alignment vertical="top" wrapText="1"/>
    </xf>
    <xf numFmtId="2" fontId="54" fillId="9" borderId="2" xfId="13" applyNumberFormat="1" applyFont="1" applyFill="1" applyBorder="1" applyAlignment="1">
      <alignment horizontal="left" vertical="top" wrapText="1"/>
    </xf>
    <xf numFmtId="2" fontId="54" fillId="9" borderId="16" xfId="13" applyNumberFormat="1" applyFont="1" applyFill="1" applyBorder="1" applyAlignment="1">
      <alignment horizontal="left" vertical="top" wrapText="1"/>
    </xf>
    <xf numFmtId="0" fontId="56" fillId="9" borderId="16" xfId="8" applyFont="1" applyFill="1" applyBorder="1" applyAlignment="1">
      <alignment horizontal="left" vertical="top" wrapText="1"/>
    </xf>
    <xf numFmtId="0" fontId="56" fillId="9" borderId="16" xfId="8" applyFont="1" applyFill="1" applyBorder="1" applyAlignment="1">
      <alignment horizontal="center" vertical="top" wrapText="1"/>
    </xf>
    <xf numFmtId="0" fontId="55" fillId="0" borderId="2" xfId="1" applyFont="1" applyBorder="1" applyAlignment="1">
      <alignment vertical="top"/>
    </xf>
    <xf numFmtId="0" fontId="42" fillId="0" borderId="2" xfId="13" applyFont="1" applyBorder="1" applyAlignment="1">
      <alignment horizontal="left" vertical="top" wrapText="1"/>
    </xf>
    <xf numFmtId="0" fontId="42" fillId="0" borderId="2" xfId="13" applyFont="1" applyBorder="1" applyAlignment="1">
      <alignment vertical="top" wrapText="1"/>
    </xf>
    <xf numFmtId="0" fontId="55" fillId="0" borderId="2" xfId="1" applyFont="1" applyBorder="1" applyAlignment="1">
      <alignment horizontal="center" vertical="top" wrapText="1"/>
    </xf>
    <xf numFmtId="2" fontId="55" fillId="0" borderId="2" xfId="14" applyNumberFormat="1" applyFont="1" applyFill="1" applyBorder="1" applyAlignment="1">
      <alignment horizontal="center" vertical="top" wrapText="1"/>
    </xf>
    <xf numFmtId="0" fontId="55" fillId="0" borderId="2" xfId="1" applyFont="1" applyBorder="1" applyAlignment="1">
      <alignment vertical="top" wrapText="1"/>
    </xf>
    <xf numFmtId="2" fontId="55" fillId="0" borderId="2" xfId="14" applyNumberFormat="1" applyFont="1" applyBorder="1" applyAlignment="1">
      <alignment horizontal="center" vertical="top" wrapText="1"/>
    </xf>
    <xf numFmtId="0" fontId="42" fillId="9" borderId="2" xfId="13" applyFont="1" applyFill="1" applyBorder="1" applyAlignment="1">
      <alignment horizontal="left" vertical="top" wrapText="1"/>
    </xf>
    <xf numFmtId="0" fontId="42" fillId="9" borderId="2" xfId="13" applyFont="1" applyFill="1" applyBorder="1" applyAlignment="1">
      <alignment vertical="top" wrapText="1"/>
    </xf>
    <xf numFmtId="0" fontId="55" fillId="9" borderId="2" xfId="1" applyFont="1" applyFill="1" applyBorder="1" applyAlignment="1">
      <alignment horizontal="center" vertical="top" wrapText="1"/>
    </xf>
    <xf numFmtId="2" fontId="55" fillId="9" borderId="2" xfId="14" applyNumberFormat="1" applyFont="1" applyFill="1" applyBorder="1" applyAlignment="1">
      <alignment horizontal="center" vertical="top" wrapText="1"/>
    </xf>
    <xf numFmtId="2" fontId="55" fillId="0" borderId="2" xfId="1" applyNumberFormat="1" applyFont="1" applyBorder="1" applyAlignment="1">
      <alignment horizontal="center" vertical="top" wrapText="1"/>
    </xf>
    <xf numFmtId="0" fontId="42" fillId="9" borderId="2" xfId="13" applyFont="1" applyFill="1" applyBorder="1" applyAlignment="1">
      <alignment horizontal="center"/>
    </xf>
    <xf numFmtId="2" fontId="42" fillId="9" borderId="2" xfId="13" applyNumberFormat="1" applyFont="1" applyFill="1" applyBorder="1" applyAlignment="1">
      <alignment vertical="top" wrapText="1"/>
    </xf>
    <xf numFmtId="0" fontId="42" fillId="0" borderId="2" xfId="13" applyFont="1" applyBorder="1" applyAlignment="1">
      <alignment vertical="center"/>
    </xf>
    <xf numFmtId="0" fontId="42" fillId="0" borderId="2" xfId="13" applyFont="1" applyBorder="1" applyAlignment="1">
      <alignment horizontal="center" vertical="top" wrapText="1"/>
    </xf>
    <xf numFmtId="0" fontId="42" fillId="0" borderId="2" xfId="13" applyFont="1" applyBorder="1" applyAlignment="1">
      <alignment horizontal="center" vertical="top"/>
    </xf>
    <xf numFmtId="0" fontId="24" fillId="0" borderId="0" xfId="13" applyFont="1" applyAlignment="1">
      <alignment vertical="center"/>
    </xf>
    <xf numFmtId="0" fontId="42" fillId="0" borderId="2" xfId="13" applyFont="1" applyBorder="1" applyAlignment="1">
      <alignment vertical="center" wrapText="1"/>
    </xf>
    <xf numFmtId="0" fontId="24" fillId="0" borderId="0" xfId="13" applyFont="1" applyAlignment="1">
      <alignment vertical="center" wrapText="1"/>
    </xf>
    <xf numFmtId="0" fontId="42" fillId="9" borderId="2" xfId="13" applyFont="1" applyFill="1" applyBorder="1" applyAlignment="1">
      <alignment horizontal="center" vertical="top" wrapText="1"/>
    </xf>
    <xf numFmtId="0" fontId="42" fillId="9" borderId="2" xfId="13" applyFont="1" applyFill="1" applyBorder="1"/>
    <xf numFmtId="0" fontId="28" fillId="0" borderId="2" xfId="1" applyFont="1" applyBorder="1" applyAlignment="1">
      <alignment vertical="top"/>
    </xf>
    <xf numFmtId="0" fontId="55" fillId="9" borderId="2" xfId="13" applyFont="1" applyFill="1" applyBorder="1" applyAlignment="1">
      <alignment horizontal="left" vertical="top" wrapText="1"/>
    </xf>
    <xf numFmtId="2" fontId="54" fillId="9" borderId="2" xfId="13" applyNumberFormat="1" applyFont="1" applyFill="1" applyBorder="1" applyAlignment="1">
      <alignment vertical="top" wrapText="1"/>
    </xf>
    <xf numFmtId="0" fontId="24" fillId="8" borderId="0" xfId="13" applyFont="1" applyFill="1" applyAlignment="1">
      <alignment vertical="center" wrapText="1"/>
    </xf>
    <xf numFmtId="0" fontId="54" fillId="9" borderId="2" xfId="13" applyFont="1" applyFill="1" applyBorder="1" applyAlignment="1">
      <alignment vertical="top" wrapText="1"/>
    </xf>
    <xf numFmtId="2" fontId="42" fillId="0" borderId="2" xfId="13" applyNumberFormat="1" applyFont="1" applyBorder="1" applyAlignment="1">
      <alignment horizontal="center" vertical="top" wrapText="1"/>
    </xf>
    <xf numFmtId="2" fontId="42" fillId="9" borderId="2" xfId="13" applyNumberFormat="1" applyFont="1" applyFill="1" applyBorder="1" applyAlignment="1">
      <alignment horizontal="center" vertical="top" wrapText="1"/>
    </xf>
    <xf numFmtId="2" fontId="42" fillId="9" borderId="2" xfId="13" applyNumberFormat="1" applyFont="1" applyFill="1" applyBorder="1" applyAlignment="1">
      <alignment horizontal="left" vertical="top" wrapText="1"/>
    </xf>
    <xf numFmtId="0" fontId="42" fillId="0" borderId="2" xfId="8" applyFont="1" applyBorder="1" applyAlignment="1">
      <alignment horizontal="left" vertical="top" wrapText="1"/>
    </xf>
    <xf numFmtId="0" fontId="42" fillId="0" borderId="2" xfId="8" applyFont="1" applyBorder="1" applyAlignment="1">
      <alignment vertical="top" wrapText="1"/>
    </xf>
    <xf numFmtId="0" fontId="55" fillId="0" borderId="2" xfId="13" applyFont="1" applyBorder="1" applyAlignment="1">
      <alignment horizontal="left" vertical="top" wrapText="1"/>
    </xf>
    <xf numFmtId="0" fontId="24" fillId="8" borderId="0" xfId="13" applyFont="1" applyFill="1" applyAlignment="1">
      <alignment vertical="center"/>
    </xf>
    <xf numFmtId="173" fontId="55" fillId="0" borderId="2" xfId="1" applyNumberFormat="1" applyFont="1" applyBorder="1" applyAlignment="1">
      <alignment horizontal="center" vertical="top" wrapText="1"/>
    </xf>
    <xf numFmtId="0" fontId="55" fillId="0" borderId="2" xfId="13" applyFont="1" applyBorder="1" applyAlignment="1">
      <alignment vertical="top" wrapText="1"/>
    </xf>
    <xf numFmtId="0" fontId="55" fillId="0" borderId="2" xfId="13" applyFont="1" applyBorder="1" applyAlignment="1">
      <alignment horizontal="center" vertical="top" wrapText="1"/>
    </xf>
    <xf numFmtId="2" fontId="42" fillId="0" borderId="2" xfId="13" applyNumberFormat="1" applyFont="1" applyBorder="1" applyAlignment="1">
      <alignment horizontal="center" vertical="top"/>
    </xf>
    <xf numFmtId="2" fontId="55" fillId="0" borderId="2" xfId="1" applyNumberFormat="1" applyFont="1" applyBorder="1" applyAlignment="1">
      <alignment horizontal="center" vertical="top"/>
    </xf>
    <xf numFmtId="166" fontId="55" fillId="0" borderId="2" xfId="1" applyNumberFormat="1" applyFont="1" applyBorder="1" applyAlignment="1">
      <alignment horizontal="center" vertical="top"/>
    </xf>
    <xf numFmtId="0" fontId="56" fillId="0" borderId="2" xfId="8" applyFont="1" applyBorder="1" applyAlignment="1">
      <alignment vertical="top" wrapText="1"/>
    </xf>
    <xf numFmtId="0" fontId="42" fillId="0" borderId="1" xfId="13" applyFont="1" applyBorder="1" applyAlignment="1">
      <alignment horizontal="left" vertical="top" wrapText="1"/>
    </xf>
    <xf numFmtId="0" fontId="56" fillId="0" borderId="1" xfId="8" applyFont="1" applyBorder="1" applyAlignment="1">
      <alignment vertical="top" wrapText="1"/>
    </xf>
    <xf numFmtId="0" fontId="55" fillId="0" borderId="2" xfId="13" applyFont="1" applyBorder="1" applyAlignment="1">
      <alignment horizontal="center" vertical="top"/>
    </xf>
    <xf numFmtId="166" fontId="55" fillId="0" borderId="2" xfId="13" applyNumberFormat="1" applyFont="1" applyBorder="1" applyAlignment="1">
      <alignment horizontal="center" vertical="top"/>
    </xf>
    <xf numFmtId="166" fontId="55" fillId="0" borderId="2" xfId="2" applyNumberFormat="1" applyFont="1" applyFill="1" applyBorder="1" applyAlignment="1">
      <alignment horizontal="center" vertical="top"/>
    </xf>
    <xf numFmtId="166" fontId="55" fillId="0" borderId="2" xfId="13" applyNumberFormat="1" applyFont="1" applyBorder="1" applyAlignment="1">
      <alignment horizontal="right" vertical="top"/>
    </xf>
    <xf numFmtId="0" fontId="42" fillId="0" borderId="2" xfId="13" applyFont="1" applyBorder="1" applyAlignment="1">
      <alignment horizontal="left" vertical="top" wrapText="1"/>
    </xf>
    <xf numFmtId="0" fontId="42" fillId="9" borderId="2" xfId="13" applyFont="1" applyFill="1" applyBorder="1" applyAlignment="1">
      <alignment horizontal="left" vertical="top" wrapText="1"/>
    </xf>
    <xf numFmtId="0" fontId="56" fillId="0" borderId="16" xfId="8" applyFont="1" applyBorder="1" applyAlignment="1">
      <alignment vertical="top" wrapText="1"/>
    </xf>
    <xf numFmtId="43" fontId="55" fillId="0" borderId="2" xfId="1" applyNumberFormat="1" applyFont="1" applyBorder="1" applyAlignment="1">
      <alignment horizontal="center" vertical="top"/>
    </xf>
    <xf numFmtId="0" fontId="55" fillId="0" borderId="2" xfId="13" applyFont="1" applyBorder="1" applyAlignment="1">
      <alignment horizontal="left" vertical="top" wrapText="1"/>
    </xf>
    <xf numFmtId="0" fontId="54" fillId="0" borderId="2" xfId="1" applyFont="1" applyBorder="1" applyAlignment="1">
      <alignment vertical="top"/>
    </xf>
    <xf numFmtId="0" fontId="54" fillId="0" borderId="2" xfId="1" applyFont="1" applyBorder="1" applyAlignment="1">
      <alignment horizontal="center" vertical="top" wrapText="1"/>
    </xf>
    <xf numFmtId="166" fontId="54" fillId="0" borderId="2" xfId="1" applyNumberFormat="1" applyFont="1" applyBorder="1" applyAlignment="1">
      <alignment horizontal="center" vertical="top"/>
    </xf>
    <xf numFmtId="0" fontId="54" fillId="0" borderId="2" xfId="1" applyFont="1" applyBorder="1" applyAlignment="1">
      <alignment vertical="top" wrapText="1"/>
    </xf>
    <xf numFmtId="0" fontId="55" fillId="9" borderId="2" xfId="13" applyFont="1" applyFill="1" applyBorder="1" applyAlignment="1">
      <alignment vertical="top" wrapText="1"/>
    </xf>
    <xf numFmtId="0" fontId="55" fillId="9" borderId="2" xfId="13" applyFont="1" applyFill="1" applyBorder="1" applyAlignment="1">
      <alignment horizontal="center" vertical="top" wrapText="1"/>
    </xf>
    <xf numFmtId="2" fontId="55" fillId="0" borderId="2" xfId="2" applyNumberFormat="1" applyFont="1" applyFill="1" applyBorder="1" applyAlignment="1">
      <alignment horizontal="right" vertical="top" wrapText="1"/>
    </xf>
    <xf numFmtId="2" fontId="55" fillId="0" borderId="2" xfId="13" applyNumberFormat="1" applyFont="1" applyBorder="1" applyAlignment="1">
      <alignment horizontal="center" vertical="top" wrapText="1"/>
    </xf>
    <xf numFmtId="0" fontId="55" fillId="9" borderId="2" xfId="13" applyFont="1" applyFill="1" applyBorder="1" applyAlignment="1">
      <alignment horizontal="left" vertical="top" wrapText="1"/>
    </xf>
    <xf numFmtId="0" fontId="42" fillId="0" borderId="1" xfId="13" applyFont="1" applyBorder="1" applyAlignment="1">
      <alignment vertical="top" wrapText="1"/>
    </xf>
    <xf numFmtId="0" fontId="55" fillId="9" borderId="16" xfId="13" applyFont="1" applyFill="1" applyBorder="1" applyAlignment="1">
      <alignment horizontal="left" vertical="top" wrapText="1"/>
    </xf>
    <xf numFmtId="0" fontId="42" fillId="9" borderId="18" xfId="13" applyFont="1" applyFill="1" applyBorder="1"/>
    <xf numFmtId="0" fontId="42" fillId="0" borderId="19" xfId="12" applyFont="1" applyBorder="1" applyAlignment="1">
      <alignment vertical="top" wrapText="1"/>
    </xf>
    <xf numFmtId="0" fontId="42" fillId="0" borderId="2" xfId="13" quotePrefix="1" applyFont="1" applyBorder="1" applyAlignment="1">
      <alignment vertical="top" wrapText="1"/>
    </xf>
    <xf numFmtId="0" fontId="42" fillId="25" borderId="2" xfId="13" applyFont="1" applyFill="1" applyBorder="1" applyAlignment="1">
      <alignment horizontal="left" vertical="top" wrapText="1"/>
    </xf>
    <xf numFmtId="0" fontId="42" fillId="25" borderId="2" xfId="13" applyFont="1" applyFill="1" applyBorder="1" applyAlignment="1">
      <alignment vertical="top" wrapText="1"/>
    </xf>
    <xf numFmtId="0" fontId="42" fillId="25" borderId="2" xfId="13" applyFont="1" applyFill="1" applyBorder="1" applyAlignment="1">
      <alignment horizontal="center" vertical="top" wrapText="1"/>
    </xf>
    <xf numFmtId="2" fontId="54" fillId="25" borderId="2" xfId="13" applyNumberFormat="1" applyFont="1" applyFill="1" applyBorder="1" applyAlignment="1">
      <alignment vertical="top" wrapText="1"/>
    </xf>
    <xf numFmtId="0" fontId="54" fillId="25" borderId="18" xfId="13" applyFont="1" applyFill="1" applyBorder="1"/>
    <xf numFmtId="0" fontId="54" fillId="25" borderId="2" xfId="13" applyFont="1" applyFill="1" applyBorder="1"/>
    <xf numFmtId="0" fontId="31" fillId="25" borderId="2" xfId="13" applyFont="1" applyFill="1" applyBorder="1"/>
    <xf numFmtId="0" fontId="54" fillId="0" borderId="2" xfId="13" applyFont="1" applyBorder="1" applyAlignment="1">
      <alignment horizontal="center" vertical="top"/>
    </xf>
    <xf numFmtId="0" fontId="54" fillId="0" borderId="2" xfId="1" applyFont="1" applyBorder="1" applyAlignment="1">
      <alignment horizontal="center" vertical="top"/>
    </xf>
    <xf numFmtId="0" fontId="55" fillId="0" borderId="2" xfId="1" applyFont="1" applyBorder="1" applyAlignment="1">
      <alignment horizontal="center" vertical="top"/>
    </xf>
    <xf numFmtId="0" fontId="54" fillId="0" borderId="2" xfId="7" applyFont="1" applyBorder="1" applyAlignment="1">
      <alignment horizontal="center" vertical="top"/>
    </xf>
    <xf numFmtId="0" fontId="55" fillId="0" borderId="2" xfId="7" applyFont="1" applyBorder="1" applyAlignment="1">
      <alignment horizontal="center" vertical="top" wrapText="1"/>
    </xf>
    <xf numFmtId="0" fontId="28" fillId="0" borderId="2" xfId="13" applyFont="1" applyBorder="1" applyAlignment="1">
      <alignment horizontal="center" vertical="top" wrapText="1"/>
    </xf>
    <xf numFmtId="2" fontId="28" fillId="0" borderId="2" xfId="2" applyNumberFormat="1" applyFont="1" applyFill="1" applyBorder="1" applyAlignment="1">
      <alignment horizontal="center" vertical="top" wrapText="1"/>
    </xf>
    <xf numFmtId="2" fontId="28" fillId="0" borderId="2" xfId="13" applyNumberFormat="1" applyFont="1" applyBorder="1" applyAlignment="1">
      <alignment horizontal="center" vertical="top" wrapText="1"/>
    </xf>
    <xf numFmtId="0" fontId="55" fillId="0" borderId="2" xfId="7" applyFont="1" applyBorder="1" applyAlignment="1">
      <alignment horizontal="center" vertical="top"/>
    </xf>
    <xf numFmtId="0" fontId="54" fillId="0" borderId="2" xfId="7" applyFont="1" applyBorder="1" applyAlignment="1">
      <alignment horizontal="center" vertical="top" wrapText="1"/>
    </xf>
    <xf numFmtId="10" fontId="42" fillId="9" borderId="2" xfId="13" applyNumberFormat="1" applyFont="1" applyFill="1" applyBorder="1" applyAlignment="1">
      <alignment horizontal="center" vertical="top" wrapText="1"/>
    </xf>
    <xf numFmtId="0" fontId="42" fillId="0" borderId="2" xfId="13" applyFont="1" applyBorder="1" applyAlignment="1">
      <alignment vertical="top"/>
    </xf>
    <xf numFmtId="2" fontId="42" fillId="25" borderId="2" xfId="13" applyNumberFormat="1" applyFont="1" applyFill="1" applyBorder="1" applyAlignment="1">
      <alignment vertical="top" wrapText="1"/>
    </xf>
    <xf numFmtId="0" fontId="54" fillId="0" borderId="2" xfId="13" applyFont="1" applyBorder="1" applyAlignment="1">
      <alignment horizontal="center" vertical="top" wrapText="1"/>
    </xf>
    <xf numFmtId="41" fontId="54" fillId="0" borderId="2" xfId="3" applyFont="1" applyBorder="1" applyAlignment="1">
      <alignment horizontal="center" vertical="top"/>
    </xf>
    <xf numFmtId="0" fontId="57" fillId="0" borderId="2" xfId="13" applyFont="1" applyBorder="1" applyAlignment="1">
      <alignment vertical="center"/>
    </xf>
    <xf numFmtId="0" fontId="42" fillId="0" borderId="2" xfId="12" applyFont="1" applyBorder="1" applyAlignment="1">
      <alignment horizontal="left" vertical="top" wrapText="1"/>
    </xf>
    <xf numFmtId="0" fontId="42" fillId="0" borderId="2" xfId="12" applyFont="1" applyBorder="1" applyAlignment="1">
      <alignment vertical="top" wrapText="1"/>
    </xf>
    <xf numFmtId="0" fontId="40" fillId="0" borderId="0" xfId="13" applyFont="1" applyAlignment="1">
      <alignment vertical="center"/>
    </xf>
    <xf numFmtId="0" fontId="54" fillId="0" borderId="2" xfId="12" applyFont="1" applyBorder="1" applyAlignment="1">
      <alignment horizontal="left" vertical="top" wrapText="1"/>
    </xf>
    <xf numFmtId="0" fontId="54" fillId="0" borderId="2" xfId="12" applyFont="1" applyBorder="1" applyAlignment="1">
      <alignment vertical="top" wrapText="1"/>
    </xf>
    <xf numFmtId="0" fontId="42" fillId="9" borderId="2" xfId="13" applyFont="1" applyFill="1" applyBorder="1" applyAlignment="1">
      <alignment horizontal="center" vertical="top"/>
    </xf>
    <xf numFmtId="0" fontId="55" fillId="9" borderId="2" xfId="1" applyFont="1" applyFill="1" applyBorder="1" applyAlignment="1">
      <alignment vertical="top" wrapText="1"/>
    </xf>
    <xf numFmtId="0" fontId="24" fillId="9" borderId="0" xfId="13" applyFont="1" applyFill="1" applyAlignment="1">
      <alignment vertical="center"/>
    </xf>
    <xf numFmtId="1" fontId="54" fillId="0" borderId="2" xfId="7" applyNumberFormat="1" applyFont="1" applyBorder="1" applyAlignment="1">
      <alignment horizontal="center" vertical="top" wrapText="1"/>
    </xf>
    <xf numFmtId="2" fontId="54" fillId="0" borderId="2" xfId="7" applyNumberFormat="1" applyFont="1" applyBorder="1" applyAlignment="1">
      <alignment horizontal="center" vertical="top"/>
    </xf>
    <xf numFmtId="0" fontId="55" fillId="25" borderId="2" xfId="13" applyFont="1" applyFill="1" applyBorder="1" applyAlignment="1">
      <alignment horizontal="left" vertical="top" wrapText="1"/>
    </xf>
    <xf numFmtId="0" fontId="54" fillId="25" borderId="2" xfId="13" applyFont="1" applyFill="1" applyBorder="1" applyAlignment="1">
      <alignment horizontal="center"/>
    </xf>
    <xf numFmtId="41" fontId="55" fillId="0" borderId="2" xfId="3" applyFont="1" applyBorder="1" applyAlignment="1">
      <alignment horizontal="center" vertical="top" wrapText="1"/>
    </xf>
    <xf numFmtId="2" fontId="54" fillId="9" borderId="2" xfId="13" applyNumberFormat="1" applyFont="1" applyFill="1" applyBorder="1" applyAlignment="1">
      <alignment horizontal="center" vertical="top" wrapText="1"/>
    </xf>
    <xf numFmtId="0" fontId="42" fillId="25" borderId="18" xfId="13" applyFont="1" applyFill="1" applyBorder="1"/>
    <xf numFmtId="169" fontId="54" fillId="0" borderId="2" xfId="7" applyNumberFormat="1" applyFont="1" applyBorder="1" applyAlignment="1">
      <alignment horizontal="center" vertical="top" wrapText="1"/>
    </xf>
    <xf numFmtId="0" fontId="57" fillId="9" borderId="2" xfId="13" applyFont="1" applyFill="1" applyBorder="1" applyAlignment="1">
      <alignment horizontal="left" vertical="top" wrapText="1"/>
    </xf>
    <xf numFmtId="3" fontId="55" fillId="0" borderId="2" xfId="13" applyNumberFormat="1" applyFont="1" applyBorder="1" applyAlignment="1">
      <alignment horizontal="center" vertical="top" wrapText="1"/>
    </xf>
    <xf numFmtId="2" fontId="42" fillId="0" borderId="2" xfId="13" applyNumberFormat="1" applyFont="1" applyBorder="1" applyAlignment="1">
      <alignment vertical="top" wrapText="1"/>
    </xf>
    <xf numFmtId="0" fontId="55" fillId="0" borderId="16" xfId="13" applyFont="1" applyBorder="1" applyAlignment="1">
      <alignment horizontal="center" vertical="top" wrapText="1"/>
    </xf>
    <xf numFmtId="0" fontId="56" fillId="9" borderId="2" xfId="8" applyFont="1" applyFill="1" applyBorder="1" applyAlignment="1">
      <alignment vertical="top" wrapText="1"/>
    </xf>
    <xf numFmtId="2" fontId="55" fillId="9" borderId="2" xfId="1" applyNumberFormat="1" applyFont="1" applyFill="1" applyBorder="1" applyAlignment="1">
      <alignment horizontal="center" vertical="top" wrapText="1"/>
    </xf>
    <xf numFmtId="0" fontId="55" fillId="0" borderId="2" xfId="1" applyFont="1" applyBorder="1" applyAlignment="1">
      <alignment horizontal="left" vertical="top" wrapText="1"/>
    </xf>
    <xf numFmtId="0" fontId="24" fillId="0" borderId="0" xfId="13" applyFont="1" applyAlignment="1">
      <alignment vertical="top" wrapText="1"/>
    </xf>
    <xf numFmtId="9" fontId="55" fillId="0" borderId="2" xfId="13" applyNumberFormat="1" applyFont="1" applyBorder="1" applyAlignment="1">
      <alignment horizontal="center" vertical="top" wrapText="1"/>
    </xf>
    <xf numFmtId="9" fontId="55" fillId="0" borderId="2" xfId="13" applyNumberFormat="1" applyFont="1" applyBorder="1" applyAlignment="1">
      <alignment horizontal="left" vertical="top" wrapText="1"/>
    </xf>
    <xf numFmtId="2" fontId="54" fillId="0" borderId="2" xfId="1" applyNumberFormat="1" applyFont="1" applyBorder="1" applyAlignment="1">
      <alignment horizontal="center" vertical="top" wrapText="1"/>
    </xf>
    <xf numFmtId="0" fontId="54" fillId="0" borderId="2" xfId="13" applyFont="1" applyBorder="1" applyAlignment="1">
      <alignment horizontal="left" vertical="top" wrapText="1"/>
    </xf>
    <xf numFmtId="0" fontId="55" fillId="0" borderId="2" xfId="13" applyFont="1" applyBorder="1" applyAlignment="1">
      <alignment horizontal="center" vertical="top" wrapText="1"/>
    </xf>
    <xf numFmtId="0" fontId="55" fillId="0" borderId="2" xfId="13" applyFont="1" applyBorder="1" applyAlignment="1">
      <alignment horizontal="left" wrapText="1"/>
    </xf>
    <xf numFmtId="0" fontId="54" fillId="25" borderId="2" xfId="13" applyFont="1" applyFill="1" applyBorder="1" applyAlignment="1">
      <alignment horizontal="left" vertical="top" wrapText="1"/>
    </xf>
    <xf numFmtId="0" fontId="54" fillId="25" borderId="2" xfId="13" applyFont="1" applyFill="1" applyBorder="1" applyAlignment="1">
      <alignment horizontal="center" vertical="top" wrapText="1"/>
    </xf>
    <xf numFmtId="0" fontId="54" fillId="9" borderId="2" xfId="13" applyFont="1" applyFill="1" applyBorder="1" applyAlignment="1">
      <alignment horizontal="left" vertical="top" wrapText="1"/>
    </xf>
    <xf numFmtId="0" fontId="54" fillId="9" borderId="2" xfId="13" applyFont="1" applyFill="1" applyBorder="1" applyAlignment="1">
      <alignment horizontal="center" vertical="top" wrapText="1"/>
    </xf>
    <xf numFmtId="0" fontId="55" fillId="0" borderId="2" xfId="13" applyFont="1" applyBorder="1"/>
    <xf numFmtId="0" fontId="28" fillId="0" borderId="2" xfId="1" applyFont="1" applyBorder="1" applyAlignment="1">
      <alignment vertical="top" wrapText="1"/>
    </xf>
    <xf numFmtId="2" fontId="57" fillId="9" borderId="2" xfId="13" applyNumberFormat="1" applyFont="1" applyFill="1" applyBorder="1" applyAlignment="1">
      <alignment vertical="top" wrapText="1"/>
    </xf>
    <xf numFmtId="0" fontId="57" fillId="0" borderId="2" xfId="1" applyFont="1" applyBorder="1" applyAlignment="1">
      <alignment vertical="top"/>
    </xf>
    <xf numFmtId="43" fontId="54" fillId="0" borderId="2" xfId="14" applyFont="1" applyBorder="1" applyAlignment="1">
      <alignment horizontal="center" vertical="top"/>
    </xf>
    <xf numFmtId="0" fontId="42" fillId="9" borderId="2" xfId="12" applyFont="1" applyFill="1" applyBorder="1" applyAlignment="1">
      <alignment horizontal="left" vertical="top" wrapText="1"/>
    </xf>
    <xf numFmtId="0" fontId="42" fillId="9" borderId="2" xfId="12" applyFont="1" applyFill="1" applyBorder="1" applyAlignment="1">
      <alignment vertical="top" wrapText="1"/>
    </xf>
    <xf numFmtId="2" fontId="54" fillId="0" borderId="2" xfId="1" applyNumberFormat="1" applyFont="1" applyBorder="1" applyAlignment="1">
      <alignment horizontal="center" vertical="top"/>
    </xf>
    <xf numFmtId="4" fontId="54" fillId="0" borderId="2" xfId="7" quotePrefix="1" applyNumberFormat="1" applyFont="1" applyBorder="1" applyAlignment="1">
      <alignment horizontal="center" vertical="top"/>
    </xf>
    <xf numFmtId="4" fontId="54" fillId="0" borderId="2" xfId="7" applyNumberFormat="1" applyFont="1" applyBorder="1" applyAlignment="1">
      <alignment horizontal="center" vertical="top"/>
    </xf>
    <xf numFmtId="41" fontId="42" fillId="9" borderId="2" xfId="3" applyFont="1" applyFill="1" applyBorder="1" applyAlignment="1">
      <alignment horizontal="left" vertical="top" wrapText="1"/>
    </xf>
    <xf numFmtId="167" fontId="55" fillId="0" borderId="2" xfId="3" applyNumberFormat="1" applyFont="1" applyFill="1" applyBorder="1" applyAlignment="1">
      <alignment horizontal="center" vertical="top" wrapText="1"/>
    </xf>
    <xf numFmtId="3" fontId="55" fillId="0" borderId="2" xfId="1" applyNumberFormat="1" applyFont="1" applyBorder="1" applyAlignment="1">
      <alignment horizontal="center" vertical="top" wrapText="1"/>
    </xf>
    <xf numFmtId="0" fontId="42" fillId="0" borderId="2" xfId="13" applyFont="1" applyBorder="1"/>
    <xf numFmtId="0" fontId="24" fillId="0" borderId="0" xfId="13" applyFont="1"/>
    <xf numFmtId="0" fontId="24" fillId="8" borderId="0" xfId="13" applyFont="1" applyFill="1"/>
    <xf numFmtId="0" fontId="24" fillId="9" borderId="0" xfId="13" applyFont="1" applyFill="1"/>
    <xf numFmtId="0" fontId="42" fillId="9" borderId="2" xfId="8" applyFont="1" applyFill="1" applyBorder="1" applyAlignment="1">
      <alignment horizontal="left" vertical="top" wrapText="1"/>
    </xf>
    <xf numFmtId="0" fontId="42" fillId="9" borderId="2" xfId="8" applyFont="1" applyFill="1" applyBorder="1" applyAlignment="1">
      <alignment vertical="top" wrapText="1"/>
    </xf>
    <xf numFmtId="0" fontId="24" fillId="8" borderId="0" xfId="13" applyFont="1" applyFill="1" applyAlignment="1">
      <alignment vertical="top" wrapText="1"/>
    </xf>
    <xf numFmtId="10" fontId="55" fillId="0" borderId="2" xfId="13" applyNumberFormat="1" applyFont="1" applyBorder="1" applyAlignment="1">
      <alignment horizontal="left" vertical="top" wrapText="1"/>
    </xf>
    <xf numFmtId="2" fontId="55" fillId="0" borderId="2" xfId="13" applyNumberFormat="1" applyFont="1" applyBorder="1" applyAlignment="1">
      <alignment horizontal="center" vertical="top"/>
    </xf>
    <xf numFmtId="2" fontId="55" fillId="0" borderId="2" xfId="2" applyNumberFormat="1" applyFont="1" applyFill="1" applyBorder="1" applyAlignment="1">
      <alignment horizontal="right" vertical="top"/>
    </xf>
    <xf numFmtId="0" fontId="54" fillId="0" borderId="2" xfId="13" applyFont="1" applyBorder="1" applyAlignment="1">
      <alignment horizontal="center"/>
    </xf>
    <xf numFmtId="0" fontId="42" fillId="0" borderId="2" xfId="13" applyFont="1" applyBorder="1" applyAlignment="1">
      <alignment horizontal="left" vertical="top"/>
    </xf>
    <xf numFmtId="0" fontId="54" fillId="9" borderId="2" xfId="13" applyFont="1" applyFill="1" applyBorder="1" applyAlignment="1">
      <alignment vertical="top"/>
    </xf>
    <xf numFmtId="0" fontId="54" fillId="0" borderId="2" xfId="13" applyFont="1" applyBorder="1" applyAlignment="1">
      <alignment horizontal="left" vertical="top"/>
    </xf>
    <xf numFmtId="2" fontId="54" fillId="0" borderId="2" xfId="7" applyNumberFormat="1" applyFont="1" applyBorder="1" applyAlignment="1">
      <alignment horizontal="center" vertical="top" wrapText="1"/>
    </xf>
    <xf numFmtId="0" fontId="42" fillId="0" borderId="2" xfId="13" applyFont="1" applyBorder="1" applyAlignment="1">
      <alignment horizontal="center"/>
    </xf>
    <xf numFmtId="0" fontId="59" fillId="9" borderId="2" xfId="13" applyFont="1" applyFill="1" applyBorder="1"/>
    <xf numFmtId="10" fontId="54" fillId="0" borderId="2" xfId="13" applyNumberFormat="1" applyFont="1" applyBorder="1" applyAlignment="1">
      <alignment horizontal="center" vertical="top"/>
    </xf>
    <xf numFmtId="41" fontId="60" fillId="9" borderId="2" xfId="3" applyFont="1" applyFill="1" applyBorder="1" applyAlignment="1">
      <alignment vertical="top" wrapText="1"/>
    </xf>
    <xf numFmtId="0" fontId="54" fillId="0" borderId="2" xfId="13" quotePrefix="1" applyFont="1" applyBorder="1" applyAlignment="1">
      <alignment horizontal="center" vertical="top"/>
    </xf>
    <xf numFmtId="10" fontId="54" fillId="0" borderId="2" xfId="13" applyNumberFormat="1" applyFont="1" applyBorder="1" applyAlignment="1">
      <alignment horizontal="left" vertical="top" wrapText="1"/>
    </xf>
    <xf numFmtId="0" fontId="57" fillId="0" borderId="2" xfId="13" applyFont="1" applyBorder="1" applyAlignment="1">
      <alignment horizontal="left" vertical="top" wrapText="1"/>
    </xf>
    <xf numFmtId="0" fontId="54" fillId="26" borderId="2" xfId="13" applyFont="1" applyFill="1" applyBorder="1" applyAlignment="1">
      <alignment horizontal="left" vertical="top" wrapText="1"/>
    </xf>
    <xf numFmtId="2" fontId="54" fillId="0" borderId="2" xfId="13" quotePrefix="1" applyNumberFormat="1" applyFont="1" applyBorder="1" applyAlignment="1">
      <alignment horizontal="center" vertical="top"/>
    </xf>
    <xf numFmtId="2" fontId="42" fillId="0" borderId="2" xfId="13" applyNumberFormat="1" applyFont="1" applyBorder="1" applyAlignment="1">
      <alignment horizontal="left" vertical="top"/>
    </xf>
    <xf numFmtId="0" fontId="55" fillId="0" borderId="15" xfId="13" applyFont="1" applyBorder="1" applyAlignment="1">
      <alignment vertical="top" wrapText="1"/>
    </xf>
    <xf numFmtId="41" fontId="54" fillId="0" borderId="2" xfId="3" applyFont="1" applyFill="1" applyBorder="1" applyAlignment="1">
      <alignment horizontal="center" vertical="top"/>
    </xf>
    <xf numFmtId="41" fontId="42" fillId="0" borderId="2" xfId="3" applyFont="1" applyFill="1" applyBorder="1" applyAlignment="1">
      <alignment horizontal="center" vertical="top"/>
    </xf>
    <xf numFmtId="41" fontId="54" fillId="9" borderId="2" xfId="3" applyFont="1" applyFill="1" applyBorder="1" applyAlignment="1">
      <alignment horizontal="left" vertical="top" wrapText="1"/>
    </xf>
    <xf numFmtId="41" fontId="54" fillId="9" borderId="2" xfId="3" applyFont="1" applyFill="1" applyBorder="1" applyAlignment="1">
      <alignment vertical="top" wrapText="1"/>
    </xf>
    <xf numFmtId="9" fontId="54" fillId="0" borderId="2" xfId="3" applyNumberFormat="1" applyFont="1" applyFill="1" applyBorder="1" applyAlignment="1">
      <alignment horizontal="center" vertical="top"/>
    </xf>
    <xf numFmtId="10" fontId="54" fillId="0" borderId="2" xfId="3" applyNumberFormat="1" applyFont="1" applyFill="1" applyBorder="1" applyAlignment="1">
      <alignment horizontal="center" vertical="top"/>
    </xf>
    <xf numFmtId="168" fontId="55" fillId="0" borderId="2" xfId="1" applyNumberFormat="1" applyFont="1" applyBorder="1" applyAlignment="1">
      <alignment horizontal="center" vertical="top" wrapText="1"/>
    </xf>
    <xf numFmtId="0" fontId="43" fillId="9" borderId="2" xfId="13" applyFont="1" applyFill="1" applyBorder="1" applyAlignment="1">
      <alignment horizontal="center" vertical="top" wrapText="1"/>
    </xf>
    <xf numFmtId="0" fontId="54" fillId="9" borderId="2" xfId="13" applyFont="1" applyFill="1" applyBorder="1" applyAlignment="1">
      <alignment horizontal="center"/>
    </xf>
    <xf numFmtId="0" fontId="54" fillId="27" borderId="2" xfId="13" applyFont="1" applyFill="1" applyBorder="1"/>
    <xf numFmtId="0" fontId="42" fillId="28" borderId="2" xfId="13" applyFont="1" applyFill="1" applyBorder="1"/>
    <xf numFmtId="0" fontId="21" fillId="0" borderId="2" xfId="13" applyFont="1" applyBorder="1"/>
    <xf numFmtId="0" fontId="24" fillId="28" borderId="2" xfId="13" applyFont="1" applyFill="1" applyBorder="1"/>
    <xf numFmtId="0" fontId="31" fillId="0" borderId="2" xfId="13" applyFont="1" applyBorder="1" applyAlignment="1">
      <alignment horizontal="center"/>
    </xf>
    <xf numFmtId="0" fontId="43" fillId="0" borderId="1" xfId="13" applyFont="1" applyBorder="1" applyAlignment="1">
      <alignment horizontal="center" vertical="top"/>
    </xf>
    <xf numFmtId="0" fontId="43" fillId="0" borderId="16" xfId="13" applyFont="1" applyBorder="1" applyAlignment="1">
      <alignment horizontal="center" vertical="top"/>
    </xf>
    <xf numFmtId="0" fontId="54" fillId="0" borderId="1" xfId="13" applyFont="1" applyBorder="1" applyAlignment="1">
      <alignment horizontal="left" vertical="top" wrapText="1"/>
    </xf>
    <xf numFmtId="0" fontId="54" fillId="0" borderId="16" xfId="13" applyFont="1" applyBorder="1" applyAlignment="1">
      <alignment horizontal="left" vertical="top" wrapText="1"/>
    </xf>
    <xf numFmtId="0" fontId="55" fillId="0" borderId="2" xfId="13" applyFont="1" applyBorder="1" applyAlignment="1"/>
    <xf numFmtId="0" fontId="0" fillId="0" borderId="19" xfId="0" applyBorder="1" applyAlignment="1">
      <alignment horizontal="left" vertical="top" wrapText="1"/>
    </xf>
    <xf numFmtId="0" fontId="0" fillId="0" borderId="16" xfId="0" applyBorder="1" applyAlignment="1">
      <alignment horizontal="left" vertical="top" wrapText="1"/>
    </xf>
    <xf numFmtId="0" fontId="55" fillId="0" borderId="2" xfId="15" applyNumberFormat="1" applyFont="1" applyBorder="1" applyAlignment="1">
      <alignment horizontal="center" vertical="top"/>
    </xf>
    <xf numFmtId="0" fontId="55" fillId="0" borderId="2" xfId="13" applyNumberFormat="1" applyFont="1" applyBorder="1" applyAlignment="1">
      <alignment horizontal="center" vertical="top" wrapText="1"/>
    </xf>
    <xf numFmtId="0" fontId="55" fillId="0" borderId="2" xfId="3" applyNumberFormat="1" applyFont="1" applyFill="1" applyBorder="1" applyAlignment="1">
      <alignment horizontal="center" vertical="top" wrapText="1"/>
    </xf>
    <xf numFmtId="0" fontId="55" fillId="0" borderId="2" xfId="3" applyNumberFormat="1" applyFont="1" applyFill="1" applyBorder="1" applyAlignment="1">
      <alignment horizontal="right" vertical="top" wrapText="1"/>
    </xf>
    <xf numFmtId="0" fontId="54" fillId="0" borderId="2" xfId="3" applyNumberFormat="1" applyFont="1" applyFill="1" applyBorder="1" applyAlignment="1">
      <alignment horizontal="center" vertical="top"/>
    </xf>
    <xf numFmtId="0" fontId="54" fillId="0" borderId="2" xfId="13" applyNumberFormat="1" applyFont="1" applyBorder="1" applyAlignment="1">
      <alignment horizontal="left" vertical="top" wrapText="1"/>
    </xf>
    <xf numFmtId="0" fontId="54" fillId="0" borderId="2" xfId="13" applyNumberFormat="1" applyFont="1" applyBorder="1" applyAlignment="1">
      <alignment horizontal="center" vertical="top" wrapText="1"/>
    </xf>
    <xf numFmtId="0" fontId="5" fillId="3" borderId="2" xfId="0" applyFont="1" applyFill="1" applyBorder="1" applyAlignment="1">
      <alignment horizontal="left" vertical="center" wrapText="1"/>
    </xf>
    <xf numFmtId="0" fontId="48" fillId="0" borderId="20" xfId="6" applyFont="1" applyBorder="1" applyAlignment="1">
      <alignment horizontal="center" vertical="top" wrapText="1"/>
    </xf>
    <xf numFmtId="0" fontId="48" fillId="0" borderId="20" xfId="0" applyFont="1" applyFill="1" applyBorder="1" applyAlignment="1">
      <alignment horizontal="center" vertical="top"/>
    </xf>
    <xf numFmtId="0" fontId="41" fillId="3" borderId="3" xfId="0" applyFont="1" applyFill="1" applyBorder="1" applyAlignment="1">
      <alignment vertical="top" wrapText="1"/>
    </xf>
    <xf numFmtId="0" fontId="41" fillId="3" borderId="17" xfId="0" applyFont="1" applyFill="1" applyBorder="1" applyAlignment="1">
      <alignment vertical="top" wrapText="1"/>
    </xf>
    <xf numFmtId="0" fontId="41" fillId="3" borderId="18" xfId="0" applyFont="1" applyFill="1" applyBorder="1" applyAlignment="1">
      <alignment vertical="top" wrapText="1"/>
    </xf>
    <xf numFmtId="0" fontId="41" fillId="3" borderId="3" xfId="0" applyFont="1" applyFill="1" applyBorder="1" applyAlignment="1">
      <alignment vertical="center" wrapText="1"/>
    </xf>
    <xf numFmtId="0" fontId="41" fillId="3" borderId="17" xfId="0" applyFont="1" applyFill="1" applyBorder="1" applyAlignment="1">
      <alignment vertical="center" wrapText="1"/>
    </xf>
    <xf numFmtId="0" fontId="41" fillId="3" borderId="18" xfId="0" applyFont="1" applyFill="1" applyBorder="1" applyAlignment="1">
      <alignment vertical="center" wrapText="1"/>
    </xf>
    <xf numFmtId="0" fontId="43" fillId="3" borderId="3" xfId="0" applyFont="1" applyFill="1" applyBorder="1" applyAlignment="1">
      <alignment vertical="center" wrapText="1"/>
    </xf>
    <xf numFmtId="0" fontId="43" fillId="3" borderId="17" xfId="0" applyFont="1" applyFill="1" applyBorder="1" applyAlignment="1">
      <alignment vertical="center" wrapText="1"/>
    </xf>
    <xf numFmtId="0" fontId="43" fillId="3" borderId="18" xfId="0" applyFont="1" applyFill="1" applyBorder="1" applyAlignment="1">
      <alignment vertical="center" wrapText="1"/>
    </xf>
    <xf numFmtId="0" fontId="49" fillId="0" borderId="20" xfId="1" applyFont="1" applyBorder="1" applyAlignment="1">
      <alignment horizontal="center" vertical="top"/>
    </xf>
    <xf numFmtId="0" fontId="51" fillId="0" borderId="0" xfId="13" applyFont="1" applyAlignment="1">
      <alignment horizontal="center" vertical="center"/>
    </xf>
    <xf numFmtId="0" fontId="53" fillId="21" borderId="2" xfId="13" applyFont="1" applyFill="1" applyBorder="1" applyAlignment="1">
      <alignment horizontal="center" vertical="center" wrapText="1"/>
    </xf>
    <xf numFmtId="0" fontId="43" fillId="22" borderId="2" xfId="13" applyFont="1" applyFill="1" applyBorder="1" applyAlignment="1">
      <alignment horizontal="center" vertical="center" wrapText="1"/>
    </xf>
    <xf numFmtId="0" fontId="41" fillId="23" borderId="2" xfId="13" applyFont="1" applyFill="1" applyBorder="1" applyAlignment="1">
      <alignment horizontal="center" vertical="center" wrapText="1"/>
    </xf>
    <xf numFmtId="0" fontId="41" fillId="3" borderId="2" xfId="13" applyFont="1" applyFill="1" applyBorder="1" applyAlignment="1">
      <alignment horizontal="center" vertical="center" wrapText="1"/>
    </xf>
    <xf numFmtId="0" fontId="53" fillId="8" borderId="2" xfId="13" applyFont="1" applyFill="1" applyBorder="1" applyAlignment="1">
      <alignment horizontal="center" vertical="center" wrapText="1"/>
    </xf>
    <xf numFmtId="0" fontId="53" fillId="21" borderId="1" xfId="13" applyFont="1" applyFill="1" applyBorder="1" applyAlignment="1">
      <alignment horizontal="center" vertical="center" wrapText="1"/>
    </xf>
    <xf numFmtId="0" fontId="54" fillId="0" borderId="2" xfId="13" applyFont="1" applyBorder="1" applyAlignment="1">
      <alignment horizontal="center"/>
    </xf>
    <xf numFmtId="0" fontId="54" fillId="0" borderId="2" xfId="13" applyFont="1" applyBorder="1" applyAlignment="1">
      <alignment vertical="top" wrapText="1"/>
    </xf>
    <xf numFmtId="2" fontId="54" fillId="0" borderId="2" xfId="13" applyNumberFormat="1" applyFont="1" applyBorder="1" applyAlignment="1">
      <alignment horizontal="center" vertical="top" wrapText="1"/>
    </xf>
    <xf numFmtId="2" fontId="55" fillId="0" borderId="2" xfId="2" applyNumberFormat="1" applyFont="1" applyFill="1" applyBorder="1" applyAlignment="1">
      <alignment horizontal="right" vertical="top" wrapText="1"/>
    </xf>
    <xf numFmtId="0" fontId="55" fillId="0" borderId="2" xfId="13" applyFont="1" applyBorder="1" applyAlignment="1">
      <alignment vertical="top" wrapText="1"/>
    </xf>
    <xf numFmtId="2" fontId="55" fillId="0" borderId="2" xfId="13" applyNumberFormat="1" applyFont="1" applyBorder="1" applyAlignment="1">
      <alignment horizontal="center" vertical="top" wrapText="1"/>
    </xf>
    <xf numFmtId="0" fontId="41" fillId="22" borderId="2" xfId="13" applyFont="1" applyFill="1" applyBorder="1" applyAlignment="1">
      <alignment horizontal="center" vertical="center" wrapText="1"/>
    </xf>
    <xf numFmtId="0" fontId="53" fillId="24" borderId="2" xfId="13" applyFont="1" applyFill="1" applyBorder="1" applyAlignment="1">
      <alignment horizontal="center" vertical="center" wrapText="1"/>
    </xf>
    <xf numFmtId="2" fontId="42" fillId="0" borderId="2" xfId="13" applyNumberFormat="1" applyFont="1" applyBorder="1" applyAlignment="1">
      <alignment horizontal="left" vertical="top" wrapText="1"/>
    </xf>
    <xf numFmtId="2" fontId="54" fillId="0" borderId="2" xfId="13" applyNumberFormat="1" applyFont="1" applyBorder="1" applyAlignment="1">
      <alignment horizontal="left" vertical="top" wrapText="1"/>
    </xf>
    <xf numFmtId="2" fontId="54" fillId="9" borderId="2" xfId="13" applyNumberFormat="1" applyFont="1" applyFill="1" applyBorder="1" applyAlignment="1">
      <alignment horizontal="center" vertical="top" wrapText="1"/>
    </xf>
    <xf numFmtId="2" fontId="54" fillId="9" borderId="2" xfId="13" applyNumberFormat="1" applyFont="1" applyFill="1" applyBorder="1" applyAlignment="1">
      <alignment vertical="top" wrapText="1"/>
    </xf>
    <xf numFmtId="0" fontId="55" fillId="9" borderId="2" xfId="13" applyFont="1" applyFill="1" applyBorder="1"/>
    <xf numFmtId="0" fontId="55" fillId="9" borderId="2" xfId="13" applyFont="1" applyFill="1" applyBorder="1" applyAlignment="1">
      <alignment horizontal="left" vertical="top" wrapText="1"/>
    </xf>
    <xf numFmtId="2" fontId="54" fillId="9" borderId="2" xfId="13" applyNumberFormat="1" applyFont="1" applyFill="1" applyBorder="1" applyAlignment="1">
      <alignment horizontal="left" vertical="top" wrapText="1"/>
    </xf>
    <xf numFmtId="2" fontId="54" fillId="9" borderId="1" xfId="13" applyNumberFormat="1" applyFont="1" applyFill="1" applyBorder="1" applyAlignment="1">
      <alignment horizontal="left" vertical="top" wrapText="1"/>
    </xf>
    <xf numFmtId="0" fontId="42" fillId="9" borderId="2" xfId="13" applyFont="1" applyFill="1" applyBorder="1" applyAlignment="1">
      <alignment horizontal="center"/>
    </xf>
    <xf numFmtId="0" fontId="56" fillId="9" borderId="2" xfId="8" applyFont="1" applyFill="1" applyBorder="1" applyAlignment="1">
      <alignment horizontal="left" vertical="top" wrapText="1"/>
    </xf>
    <xf numFmtId="0" fontId="56" fillId="9" borderId="1" xfId="8" applyFont="1" applyFill="1" applyBorder="1" applyAlignment="1">
      <alignment horizontal="left" vertical="top" wrapText="1"/>
    </xf>
    <xf numFmtId="2" fontId="42" fillId="9" borderId="2" xfId="13" applyNumberFormat="1" applyFont="1" applyFill="1" applyBorder="1" applyAlignment="1">
      <alignment horizontal="left" vertical="top" wrapText="1"/>
    </xf>
    <xf numFmtId="2" fontId="54" fillId="9" borderId="1" xfId="13" applyNumberFormat="1" applyFont="1" applyFill="1" applyBorder="1" applyAlignment="1">
      <alignment vertical="top" wrapText="1"/>
    </xf>
    <xf numFmtId="0" fontId="55" fillId="9" borderId="2" xfId="13" applyFont="1" applyFill="1" applyBorder="1" applyAlignment="1">
      <alignment horizontal="center" vertical="top" wrapText="1"/>
    </xf>
    <xf numFmtId="0" fontId="42" fillId="0" borderId="1" xfId="13" applyFont="1" applyBorder="1" applyAlignment="1">
      <alignment horizontal="left" vertical="top" wrapText="1"/>
    </xf>
    <xf numFmtId="0" fontId="0" fillId="0" borderId="19" xfId="0" applyBorder="1" applyAlignment="1">
      <alignment horizontal="left" vertical="top" wrapText="1"/>
    </xf>
    <xf numFmtId="0" fontId="0" fillId="0" borderId="16" xfId="0" applyBorder="1" applyAlignment="1">
      <alignment horizontal="left" vertical="top" wrapText="1"/>
    </xf>
    <xf numFmtId="0" fontId="55" fillId="0" borderId="2" xfId="13" applyFont="1" applyBorder="1" applyAlignment="1">
      <alignment horizontal="left" vertical="top" wrapText="1"/>
    </xf>
    <xf numFmtId="0" fontId="55" fillId="0" borderId="16" xfId="13" applyFont="1" applyBorder="1" applyAlignment="1">
      <alignment vertical="top" wrapText="1"/>
    </xf>
    <xf numFmtId="0" fontId="56" fillId="9" borderId="1" xfId="8" applyFont="1" applyFill="1" applyBorder="1" applyAlignment="1">
      <alignment vertical="top" wrapText="1"/>
    </xf>
    <xf numFmtId="0" fontId="55" fillId="0" borderId="1" xfId="13" applyFont="1" applyBorder="1" applyAlignment="1">
      <alignment horizontal="left" vertical="top" wrapText="1"/>
    </xf>
    <xf numFmtId="0" fontId="55" fillId="0" borderId="1" xfId="13" applyFont="1" applyBorder="1" applyAlignment="1">
      <alignment horizontal="center" vertical="top" wrapText="1"/>
    </xf>
    <xf numFmtId="0" fontId="0" fillId="0" borderId="16" xfId="0" applyBorder="1" applyAlignment="1">
      <alignment horizontal="center" vertical="top" wrapText="1"/>
    </xf>
    <xf numFmtId="0" fontId="42" fillId="0" borderId="2" xfId="13" applyFont="1" applyBorder="1" applyAlignment="1">
      <alignment horizontal="left" vertical="top" wrapText="1"/>
    </xf>
    <xf numFmtId="0" fontId="43" fillId="0" borderId="2" xfId="13" applyFont="1" applyBorder="1" applyAlignment="1">
      <alignment horizontal="center" vertical="top"/>
    </xf>
    <xf numFmtId="0" fontId="55" fillId="0" borderId="2" xfId="13" applyFont="1" applyBorder="1" applyAlignment="1">
      <alignment horizontal="center" vertical="top"/>
    </xf>
    <xf numFmtId="0" fontId="0" fillId="0" borderId="16" xfId="0" applyBorder="1" applyAlignment="1"/>
    <xf numFmtId="0" fontId="54" fillId="0" borderId="1" xfId="13" applyFont="1" applyBorder="1" applyAlignment="1">
      <alignment horizontal="left" vertical="top" wrapText="1"/>
    </xf>
    <xf numFmtId="0" fontId="43" fillId="0" borderId="2" xfId="13" applyFont="1" applyBorder="1" applyAlignment="1">
      <alignment horizontal="center" vertical="top" wrapText="1"/>
    </xf>
    <xf numFmtId="0" fontId="54" fillId="9" borderId="2" xfId="13" applyFont="1" applyFill="1" applyBorder="1" applyAlignment="1">
      <alignment horizontal="left" vertical="top" wrapText="1"/>
    </xf>
    <xf numFmtId="0" fontId="0" fillId="0" borderId="16" xfId="0" applyBorder="1" applyAlignment="1">
      <alignment vertical="top"/>
    </xf>
    <xf numFmtId="41" fontId="54" fillId="9" borderId="2" xfId="3" applyFont="1" applyFill="1" applyBorder="1" applyAlignment="1">
      <alignment horizontal="left" vertical="top" wrapText="1"/>
    </xf>
    <xf numFmtId="2" fontId="23" fillId="6" borderId="2" xfId="8" applyNumberFormat="1" applyFont="1" applyFill="1" applyBorder="1" applyAlignment="1">
      <alignment horizontal="center" vertical="center" wrapText="1"/>
    </xf>
    <xf numFmtId="0" fontId="48" fillId="0" borderId="20" xfId="8" applyFont="1" applyFill="1" applyBorder="1" applyAlignment="1">
      <alignment horizontal="center" vertical="center"/>
    </xf>
    <xf numFmtId="0" fontId="23" fillId="6" borderId="1" xfId="8" applyFont="1" applyFill="1" applyBorder="1" applyAlignment="1">
      <alignment horizontal="center" vertical="center" wrapText="1"/>
    </xf>
    <xf numFmtId="0" fontId="23" fillId="6" borderId="16" xfId="8" applyFont="1" applyFill="1" applyBorder="1" applyAlignment="1">
      <alignment horizontal="center" vertical="center" wrapText="1"/>
    </xf>
    <xf numFmtId="0" fontId="23" fillId="4" borderId="2" xfId="8" applyFont="1" applyFill="1" applyBorder="1" applyAlignment="1">
      <alignment vertical="center" wrapText="1"/>
    </xf>
    <xf numFmtId="0" fontId="23" fillId="0" borderId="19" xfId="8" applyFont="1" applyFill="1" applyBorder="1" applyAlignment="1">
      <alignment horizontal="left" vertical="top" wrapText="1"/>
    </xf>
    <xf numFmtId="0" fontId="23" fillId="0" borderId="16" xfId="8" applyFont="1" applyFill="1" applyBorder="1" applyAlignment="1">
      <alignment horizontal="left" vertical="top" wrapText="1"/>
    </xf>
    <xf numFmtId="0" fontId="20" fillId="0" borderId="1" xfId="9" applyFont="1" applyBorder="1" applyAlignment="1">
      <alignment horizontal="left" vertical="top" wrapText="1"/>
    </xf>
    <xf numFmtId="0" fontId="20" fillId="0" borderId="19" xfId="9" applyFont="1" applyBorder="1" applyAlignment="1">
      <alignment horizontal="left" vertical="top" wrapText="1"/>
    </xf>
    <xf numFmtId="0" fontId="23" fillId="0" borderId="1" xfId="8" applyFont="1" applyBorder="1" applyAlignment="1">
      <alignment horizontal="left" vertical="top" wrapText="1"/>
    </xf>
    <xf numFmtId="0" fontId="23" fillId="0" borderId="19" xfId="8" applyFont="1" applyBorder="1" applyAlignment="1">
      <alignment horizontal="left" vertical="top" wrapText="1"/>
    </xf>
    <xf numFmtId="0" fontId="44" fillId="0" borderId="1" xfId="8" applyFont="1" applyBorder="1" applyAlignment="1">
      <alignment horizontal="left" vertical="top" wrapText="1"/>
    </xf>
    <xf numFmtId="0" fontId="44" fillId="0" borderId="19" xfId="8" applyFont="1" applyBorder="1" applyAlignment="1">
      <alignment horizontal="left" vertical="top" wrapText="1"/>
    </xf>
    <xf numFmtId="0" fontId="20" fillId="0" borderId="1" xfId="9" applyFont="1" applyFill="1" applyBorder="1" applyAlignment="1">
      <alignment horizontal="center" vertical="top" wrapText="1"/>
    </xf>
    <xf numFmtId="0" fontId="20" fillId="0" borderId="19" xfId="9" applyFont="1" applyFill="1" applyBorder="1" applyAlignment="1">
      <alignment horizontal="center" vertical="top" wrapText="1"/>
    </xf>
    <xf numFmtId="0" fontId="20" fillId="0" borderId="1" xfId="9" applyFont="1" applyFill="1" applyBorder="1" applyAlignment="1">
      <alignment horizontal="left" vertical="top" wrapText="1"/>
    </xf>
    <xf numFmtId="0" fontId="20" fillId="0" borderId="16" xfId="9" applyFont="1" applyFill="1" applyBorder="1" applyAlignment="1">
      <alignment horizontal="left" vertical="top" wrapText="1"/>
    </xf>
    <xf numFmtId="0" fontId="23" fillId="5" borderId="2" xfId="8" applyFont="1" applyFill="1" applyBorder="1" applyAlignment="1">
      <alignment horizontal="left" vertical="center" wrapText="1"/>
    </xf>
    <xf numFmtId="0" fontId="23" fillId="0" borderId="16" xfId="8" applyFont="1" applyBorder="1" applyAlignment="1">
      <alignment horizontal="left" vertical="top" wrapText="1"/>
    </xf>
    <xf numFmtId="0" fontId="23" fillId="20" borderId="2" xfId="8" applyFont="1" applyFill="1" applyBorder="1" applyAlignment="1">
      <alignment vertical="center" wrapText="1"/>
    </xf>
    <xf numFmtId="0" fontId="20" fillId="0" borderId="16" xfId="9" applyFont="1" applyBorder="1" applyAlignment="1">
      <alignment horizontal="left" vertical="top" wrapText="1"/>
    </xf>
    <xf numFmtId="0" fontId="44" fillId="0" borderId="16" xfId="8" applyFont="1" applyBorder="1" applyAlignment="1">
      <alignment horizontal="left" vertical="top" wrapText="1"/>
    </xf>
    <xf numFmtId="0" fontId="48" fillId="0" borderId="0" xfId="8" applyFont="1" applyAlignment="1">
      <alignment horizontal="center" vertical="center" wrapText="1"/>
    </xf>
    <xf numFmtId="0" fontId="23" fillId="6" borderId="2" xfId="8" applyFont="1" applyFill="1" applyBorder="1" applyAlignment="1">
      <alignment horizontal="center" vertical="center" wrapText="1"/>
    </xf>
    <xf numFmtId="2" fontId="23" fillId="6" borderId="2" xfId="8" applyNumberFormat="1" applyFont="1" applyFill="1" applyBorder="1" applyAlignment="1">
      <alignment horizontal="center" vertical="top" wrapText="1"/>
    </xf>
    <xf numFmtId="0" fontId="28" fillId="0" borderId="4" xfId="7" applyFont="1" applyBorder="1" applyAlignment="1">
      <alignment horizontal="center"/>
    </xf>
    <xf numFmtId="0" fontId="30" fillId="10" borderId="5" xfId="7" applyFont="1" applyFill="1" applyBorder="1" applyAlignment="1">
      <alignment horizontal="center" vertical="center" wrapText="1"/>
    </xf>
    <xf numFmtId="0" fontId="31" fillId="0" borderId="11" xfId="7" applyFont="1" applyBorder="1"/>
    <xf numFmtId="0" fontId="31" fillId="0" borderId="14" xfId="7" applyFont="1" applyBorder="1"/>
    <xf numFmtId="0" fontId="30" fillId="10" borderId="5" xfId="7" applyFont="1" applyFill="1" applyBorder="1" applyAlignment="1">
      <alignment horizontal="center" vertical="top" wrapText="1"/>
    </xf>
    <xf numFmtId="0" fontId="30" fillId="10" borderId="6" xfId="7" applyFont="1" applyFill="1" applyBorder="1" applyAlignment="1">
      <alignment horizontal="center" vertical="center" wrapText="1"/>
    </xf>
    <xf numFmtId="0" fontId="31" fillId="0" borderId="7" xfId="7" applyFont="1" applyBorder="1"/>
    <xf numFmtId="0" fontId="31" fillId="0" borderId="12" xfId="7" applyFont="1" applyBorder="1"/>
    <xf numFmtId="0" fontId="31" fillId="0" borderId="13" xfId="7" applyFont="1" applyBorder="1"/>
    <xf numFmtId="0" fontId="30" fillId="10" borderId="8" xfId="7" applyFont="1" applyFill="1" applyBorder="1" applyAlignment="1">
      <alignment horizontal="center" vertical="center" wrapText="1"/>
    </xf>
    <xf numFmtId="0" fontId="31" fillId="0" borderId="9" xfId="7" applyFont="1" applyBorder="1"/>
    <xf numFmtId="0" fontId="31" fillId="0" borderId="10" xfId="7" applyFont="1" applyBorder="1"/>
    <xf numFmtId="0" fontId="32" fillId="0" borderId="5" xfId="7" applyFont="1" applyBorder="1" applyAlignment="1">
      <alignment horizontal="left" vertical="top" wrapText="1"/>
    </xf>
    <xf numFmtId="0" fontId="32" fillId="0" borderId="14" xfId="7" applyFont="1" applyBorder="1" applyAlignment="1">
      <alignment horizontal="left" vertical="top" wrapText="1"/>
    </xf>
    <xf numFmtId="166" fontId="33" fillId="0" borderId="5" xfId="7" applyNumberFormat="1" applyFont="1" applyBorder="1" applyAlignment="1">
      <alignment horizontal="center" vertical="center"/>
    </xf>
    <xf numFmtId="166" fontId="33" fillId="0" borderId="14" xfId="7" applyNumberFormat="1" applyFont="1" applyBorder="1" applyAlignment="1">
      <alignment horizontal="center" vertical="center"/>
    </xf>
    <xf numFmtId="41" fontId="33" fillId="0" borderId="5" xfId="7" applyNumberFormat="1" applyFont="1" applyBorder="1" applyAlignment="1">
      <alignment horizontal="center" vertical="top"/>
    </xf>
    <xf numFmtId="41" fontId="33" fillId="0" borderId="14" xfId="7" applyNumberFormat="1" applyFont="1" applyBorder="1" applyAlignment="1">
      <alignment horizontal="center" vertical="top"/>
    </xf>
    <xf numFmtId="0" fontId="33" fillId="0" borderId="5" xfId="7" applyFont="1" applyBorder="1" applyAlignment="1">
      <alignment vertical="top" wrapText="1"/>
    </xf>
    <xf numFmtId="0" fontId="33" fillId="0" borderId="14" xfId="7" applyFont="1" applyBorder="1" applyAlignment="1">
      <alignment vertical="top" wrapText="1"/>
    </xf>
    <xf numFmtId="0" fontId="32" fillId="0" borderId="5" xfId="7" applyFont="1" applyBorder="1" applyAlignment="1">
      <alignment horizontal="left" vertical="center" wrapText="1"/>
    </xf>
    <xf numFmtId="0" fontId="32" fillId="0" borderId="14" xfId="7" applyFont="1" applyBorder="1" applyAlignment="1">
      <alignment horizontal="left" vertical="center" wrapText="1"/>
    </xf>
    <xf numFmtId="166" fontId="32" fillId="0" borderId="5" xfId="7" applyNumberFormat="1" applyFont="1" applyBorder="1" applyAlignment="1">
      <alignment horizontal="right" vertical="top" wrapText="1"/>
    </xf>
    <xf numFmtId="166" fontId="32" fillId="0" borderId="14" xfId="7" applyNumberFormat="1" applyFont="1" applyBorder="1" applyAlignment="1">
      <alignment horizontal="right" vertical="top" wrapText="1"/>
    </xf>
    <xf numFmtId="41" fontId="32" fillId="0" borderId="5" xfId="7" applyNumberFormat="1" applyFont="1" applyBorder="1" applyAlignment="1">
      <alignment horizontal="center" vertical="top" wrapText="1"/>
    </xf>
    <xf numFmtId="41" fontId="32" fillId="0" borderId="14" xfId="7" applyNumberFormat="1" applyFont="1" applyBorder="1" applyAlignment="1">
      <alignment horizontal="center" vertical="top" wrapText="1"/>
    </xf>
    <xf numFmtId="166" fontId="32" fillId="0" borderId="5" xfId="7" applyNumberFormat="1" applyFont="1" applyBorder="1" applyAlignment="1">
      <alignment horizontal="center" vertical="top" wrapText="1"/>
    </xf>
    <xf numFmtId="166" fontId="32" fillId="0" borderId="14" xfId="7" applyNumberFormat="1" applyFont="1" applyBorder="1" applyAlignment="1">
      <alignment horizontal="center" vertical="top" wrapText="1"/>
    </xf>
    <xf numFmtId="3" fontId="33" fillId="0" borderId="5" xfId="7" applyNumberFormat="1" applyFont="1" applyBorder="1" applyAlignment="1">
      <alignment horizontal="right" vertical="center"/>
    </xf>
    <xf numFmtId="3" fontId="33" fillId="0" borderId="14" xfId="7" applyNumberFormat="1" applyFont="1" applyBorder="1" applyAlignment="1">
      <alignment horizontal="right" vertical="center"/>
    </xf>
    <xf numFmtId="0" fontId="32" fillId="0" borderId="5" xfId="7" applyFont="1" applyBorder="1" applyAlignment="1">
      <alignment vertical="top" wrapText="1"/>
    </xf>
    <xf numFmtId="0" fontId="32" fillId="0" borderId="11" xfId="7" applyFont="1" applyBorder="1" applyAlignment="1">
      <alignment vertical="top" wrapText="1"/>
    </xf>
    <xf numFmtId="0" fontId="32" fillId="0" borderId="14" xfId="7" applyFont="1" applyBorder="1" applyAlignment="1">
      <alignment vertical="top" wrapText="1"/>
    </xf>
    <xf numFmtId="0" fontId="33" fillId="0" borderId="5" xfId="7" applyFont="1" applyBorder="1" applyAlignment="1">
      <alignment horizontal="center" vertical="top"/>
    </xf>
    <xf numFmtId="0" fontId="33" fillId="0" borderId="11" xfId="7" applyFont="1" applyBorder="1" applyAlignment="1">
      <alignment horizontal="center" vertical="top"/>
    </xf>
    <xf numFmtId="0" fontId="33" fillId="0" borderId="14" xfId="7" applyFont="1" applyBorder="1" applyAlignment="1">
      <alignment horizontal="center" vertical="top"/>
    </xf>
    <xf numFmtId="166" fontId="33" fillId="0" borderId="5" xfId="7" applyNumberFormat="1" applyFont="1" applyBorder="1" applyAlignment="1">
      <alignment horizontal="center" vertical="top"/>
    </xf>
    <xf numFmtId="166" fontId="33" fillId="0" borderId="11" xfId="7" applyNumberFormat="1" applyFont="1" applyBorder="1" applyAlignment="1">
      <alignment horizontal="center" vertical="top"/>
    </xf>
    <xf numFmtId="166" fontId="33" fillId="0" borderId="14" xfId="7" applyNumberFormat="1" applyFont="1" applyBorder="1" applyAlignment="1">
      <alignment horizontal="center" vertical="top"/>
    </xf>
    <xf numFmtId="41" fontId="33" fillId="0" borderId="11" xfId="7" applyNumberFormat="1" applyFont="1" applyBorder="1" applyAlignment="1">
      <alignment horizontal="center" vertical="top"/>
    </xf>
    <xf numFmtId="3" fontId="33" fillId="0" borderId="5" xfId="7" applyNumberFormat="1" applyFont="1" applyBorder="1" applyAlignment="1">
      <alignment horizontal="center" vertical="center"/>
    </xf>
    <xf numFmtId="3" fontId="33" fillId="0" borderId="14" xfId="7" applyNumberFormat="1" applyFont="1" applyBorder="1" applyAlignment="1">
      <alignment horizontal="center" vertical="center"/>
    </xf>
    <xf numFmtId="0" fontId="24" fillId="0" borderId="1" xfId="8" applyFont="1" applyBorder="1" applyAlignment="1">
      <alignment horizontal="left" vertical="top" wrapText="1"/>
    </xf>
    <xf numFmtId="0" fontId="24" fillId="0" borderId="1" xfId="8" applyFont="1" applyBorder="1" applyAlignment="1">
      <alignment vertical="top" wrapText="1"/>
    </xf>
    <xf numFmtId="2" fontId="45" fillId="0" borderId="1" xfId="8" applyNumberFormat="1" applyFont="1" applyBorder="1" applyAlignment="1">
      <alignment horizontal="center" vertical="top" wrapText="1"/>
    </xf>
    <xf numFmtId="0" fontId="24" fillId="0" borderId="16" xfId="8" applyFont="1" applyBorder="1" applyAlignment="1">
      <alignment horizontal="left" vertical="top" wrapText="1"/>
    </xf>
    <xf numFmtId="0" fontId="24" fillId="0" borderId="16" xfId="8" applyFont="1" applyBorder="1" applyAlignment="1">
      <alignment vertical="top" wrapText="1"/>
    </xf>
    <xf numFmtId="2" fontId="45" fillId="0" borderId="16" xfId="8" applyNumberFormat="1" applyFont="1" applyBorder="1" applyAlignment="1">
      <alignment horizontal="center" vertical="top" wrapText="1"/>
    </xf>
    <xf numFmtId="0" fontId="24" fillId="0" borderId="16" xfId="0" applyFont="1" applyBorder="1" applyAlignment="1">
      <alignment horizontal="left" vertical="top" wrapText="1"/>
    </xf>
    <xf numFmtId="0" fontId="24" fillId="0" borderId="16" xfId="0" applyFont="1" applyBorder="1" applyAlignment="1">
      <alignment vertical="top" wrapText="1"/>
    </xf>
    <xf numFmtId="0" fontId="24" fillId="0" borderId="16" xfId="8" applyFont="1" applyFill="1" applyBorder="1" applyAlignment="1">
      <alignment vertical="center"/>
    </xf>
    <xf numFmtId="0" fontId="46" fillId="0" borderId="16" xfId="8" applyFont="1" applyFill="1" applyBorder="1" applyAlignment="1">
      <alignment horizontal="center" vertical="top" wrapText="1"/>
    </xf>
    <xf numFmtId="0" fontId="24" fillId="0" borderId="20" xfId="8" applyFont="1" applyFill="1" applyBorder="1" applyAlignment="1">
      <alignment vertical="center"/>
    </xf>
    <xf numFmtId="2" fontId="24" fillId="0" borderId="16" xfId="8" applyNumberFormat="1" applyFont="1" applyBorder="1" applyAlignment="1">
      <alignment horizontal="center" vertical="top" wrapText="1"/>
    </xf>
    <xf numFmtId="2" fontId="24" fillId="0" borderId="16" xfId="8" applyNumberFormat="1" applyFont="1" applyBorder="1" applyAlignment="1">
      <alignment horizontal="center" vertical="top"/>
    </xf>
    <xf numFmtId="0" fontId="24" fillId="0" borderId="16" xfId="8" applyFont="1" applyBorder="1" applyAlignment="1">
      <alignment vertical="center"/>
    </xf>
    <xf numFmtId="0" fontId="46" fillId="0" borderId="16" xfId="8" applyFont="1" applyBorder="1" applyAlignment="1">
      <alignment horizontal="center" vertical="center" wrapText="1"/>
    </xf>
    <xf numFmtId="0" fontId="24" fillId="0" borderId="20" xfId="8" applyFont="1" applyBorder="1" applyAlignment="1">
      <alignment vertical="center"/>
    </xf>
    <xf numFmtId="1" fontId="22" fillId="0" borderId="16" xfId="8" applyNumberFormat="1" applyFont="1" applyBorder="1" applyAlignment="1">
      <alignment horizontal="center" vertical="top" wrapText="1"/>
    </xf>
    <xf numFmtId="1" fontId="22" fillId="9" borderId="16" xfId="8" applyNumberFormat="1" applyFont="1" applyFill="1" applyBorder="1" applyAlignment="1">
      <alignment horizontal="center" vertical="top" wrapText="1"/>
    </xf>
    <xf numFmtId="0" fontId="23" fillId="0" borderId="20" xfId="8" applyFont="1" applyBorder="1"/>
    <xf numFmtId="0" fontId="45" fillId="0" borderId="16" xfId="8" applyFont="1" applyFill="1" applyBorder="1" applyAlignment="1">
      <alignment vertical="center" wrapText="1"/>
    </xf>
    <xf numFmtId="0" fontId="24" fillId="0" borderId="20" xfId="8" applyFont="1" applyFill="1" applyBorder="1"/>
    <xf numFmtId="0" fontId="45" fillId="0" borderId="16" xfId="8" applyFont="1" applyBorder="1" applyAlignment="1">
      <alignment vertical="top" wrapText="1"/>
    </xf>
    <xf numFmtId="2" fontId="24" fillId="9" borderId="16" xfId="8" applyNumberFormat="1" applyFont="1" applyFill="1" applyBorder="1" applyAlignment="1">
      <alignment horizontal="center" vertical="top"/>
    </xf>
    <xf numFmtId="0" fontId="24" fillId="0" borderId="20" xfId="8" applyFont="1" applyBorder="1"/>
    <xf numFmtId="0" fontId="24" fillId="9" borderId="16" xfId="0" applyFont="1" applyFill="1" applyBorder="1" applyAlignment="1">
      <alignment horizontal="left" vertical="top" wrapText="1"/>
    </xf>
    <xf numFmtId="0" fontId="24" fillId="9" borderId="16" xfId="0" applyFont="1" applyFill="1" applyBorder="1" applyAlignment="1">
      <alignment vertical="top" wrapText="1"/>
    </xf>
    <xf numFmtId="0" fontId="20" fillId="0" borderId="16" xfId="9" applyFont="1" applyBorder="1" applyAlignment="1">
      <alignment horizontal="left" vertical="center" wrapText="1"/>
    </xf>
    <xf numFmtId="0" fontId="24" fillId="0" borderId="16" xfId="0" applyFont="1" applyFill="1" applyBorder="1" applyAlignment="1">
      <alignment horizontal="left" vertical="top" wrapText="1"/>
    </xf>
    <xf numFmtId="0" fontId="24" fillId="0" borderId="16" xfId="0" applyFont="1" applyFill="1" applyBorder="1" applyAlignment="1">
      <alignment vertical="top" wrapText="1"/>
    </xf>
    <xf numFmtId="0" fontId="24" fillId="0" borderId="16" xfId="8" applyFont="1" applyBorder="1" applyAlignment="1">
      <alignment vertical="center" wrapText="1"/>
    </xf>
    <xf numFmtId="0" fontId="24" fillId="0" borderId="20" xfId="8" applyFont="1" applyBorder="1" applyAlignment="1">
      <alignment vertical="center" wrapText="1"/>
    </xf>
    <xf numFmtId="0" fontId="24" fillId="0" borderId="20" xfId="8" applyFont="1" applyBorder="1" applyAlignment="1">
      <alignment vertical="top" wrapText="1"/>
    </xf>
    <xf numFmtId="2" fontId="23" fillId="0" borderId="16" xfId="8" applyNumberFormat="1" applyFont="1" applyBorder="1" applyAlignment="1">
      <alignment horizontal="center" vertical="top"/>
    </xf>
    <xf numFmtId="0" fontId="21" fillId="0" borderId="16" xfId="0" applyFont="1" applyBorder="1" applyAlignment="1">
      <alignment horizontal="left" vertical="top" wrapText="1"/>
    </xf>
    <xf numFmtId="0" fontId="23" fillId="6" borderId="20" xfId="8" applyFont="1" applyFill="1" applyBorder="1"/>
    <xf numFmtId="0" fontId="24" fillId="9" borderId="16" xfId="8" applyFont="1" applyFill="1" applyBorder="1" applyAlignment="1">
      <alignment vertical="top" wrapText="1"/>
    </xf>
    <xf numFmtId="2" fontId="24" fillId="9" borderId="16" xfId="8" applyNumberFormat="1" applyFont="1" applyFill="1" applyBorder="1" applyAlignment="1">
      <alignment horizontal="center" vertical="top" wrapText="1"/>
    </xf>
    <xf numFmtId="0" fontId="20" fillId="0" borderId="24" xfId="8" applyFont="1" applyBorder="1" applyAlignment="1">
      <alignment horizontal="center" vertical="top" wrapText="1"/>
    </xf>
    <xf numFmtId="0" fontId="20" fillId="0" borderId="24" xfId="8" applyFont="1" applyBorder="1" applyAlignment="1">
      <alignment horizontal="center" vertical="top"/>
    </xf>
  </cellXfs>
  <cellStyles count="16">
    <cellStyle name="Comma" xfId="15" builtinId="3"/>
    <cellStyle name="Comma [0]" xfId="5" builtinId="6"/>
    <cellStyle name="Comma [0] 2" xfId="3"/>
    <cellStyle name="Comma [0] 2 2" xfId="10"/>
    <cellStyle name="Comma [0] 3" xfId="11"/>
    <cellStyle name="Comma 2" xfId="2"/>
    <cellStyle name="Comma 2 2" xfId="14"/>
    <cellStyle name="Normal" xfId="0" builtinId="0"/>
    <cellStyle name="Normal 2" xfId="1"/>
    <cellStyle name="Normal 2 2" xfId="9"/>
    <cellStyle name="Normal 2 3" xfId="12"/>
    <cellStyle name="Normal 3" xfId="4"/>
    <cellStyle name="Normal 3 2" xfId="7"/>
    <cellStyle name="Normal 3 3" xfId="8"/>
    <cellStyle name="Normal 4" xfId="6"/>
    <cellStyle name="Normal 5" xfId="13"/>
  </cellStyles>
  <dxfs count="64">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b/>
      </font>
      <fill>
        <patternFill patternType="none"/>
      </fill>
    </dxf>
    <dxf>
      <font>
        <b/>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
      <font>
        <i/>
      </font>
      <fill>
        <patternFill patternType="none"/>
      </fill>
    </dxf>
    <dxf>
      <font>
        <b/>
      </font>
      <fill>
        <patternFill patternType="none"/>
      </fill>
    </dxf>
    <dxf>
      <font>
        <b/>
        <i/>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F1268"/>
  <sheetViews>
    <sheetView zoomScale="90" zoomScaleNormal="90" workbookViewId="0">
      <selection activeCell="B3" sqref="B3"/>
    </sheetView>
  </sheetViews>
  <sheetFormatPr defaultRowHeight="15" x14ac:dyDescent="0.25"/>
  <cols>
    <col min="1" max="1" width="4.5703125" bestFit="1" customWidth="1"/>
    <col min="2" max="2" width="47.5703125" customWidth="1"/>
    <col min="3" max="3" width="50.7109375" customWidth="1"/>
    <col min="4" max="4" width="65.7109375" customWidth="1"/>
    <col min="5" max="5" width="16.85546875" customWidth="1"/>
  </cols>
  <sheetData>
    <row r="5" spans="1:5" s="2" customFormat="1" ht="30" x14ac:dyDescent="0.25">
      <c r="A5" s="1" t="s">
        <v>0</v>
      </c>
      <c r="B5" s="1" t="s">
        <v>1</v>
      </c>
      <c r="C5" s="1" t="s">
        <v>2</v>
      </c>
      <c r="D5" s="1" t="s">
        <v>3</v>
      </c>
      <c r="E5" s="1" t="s">
        <v>4</v>
      </c>
    </row>
    <row r="6" spans="1:5" s="3" customFormat="1" ht="24.75" x14ac:dyDescent="0.25">
      <c r="A6" s="974" t="s">
        <v>5</v>
      </c>
      <c r="B6" s="974"/>
      <c r="C6" s="974"/>
      <c r="D6" s="974"/>
    </row>
    <row r="7" spans="1:5" s="6" customFormat="1" ht="30" x14ac:dyDescent="0.25">
      <c r="A7" s="4" t="s">
        <v>6</v>
      </c>
      <c r="B7" s="5" t="s">
        <v>7</v>
      </c>
      <c r="C7" s="5" t="s">
        <v>8</v>
      </c>
      <c r="D7" s="5" t="s">
        <v>9</v>
      </c>
      <c r="E7" s="5"/>
    </row>
    <row r="8" spans="1:5" s="2" customFormat="1" x14ac:dyDescent="0.25">
      <c r="A8" s="7">
        <v>1</v>
      </c>
      <c r="B8" s="8" t="s">
        <v>10</v>
      </c>
      <c r="C8" s="8" t="s">
        <v>11</v>
      </c>
      <c r="D8" s="8" t="s">
        <v>12</v>
      </c>
      <c r="E8" s="8"/>
    </row>
    <row r="9" spans="1:5" s="2" customFormat="1" ht="30" x14ac:dyDescent="0.25">
      <c r="A9" s="7">
        <v>2</v>
      </c>
      <c r="B9" s="8" t="s">
        <v>13</v>
      </c>
      <c r="C9" s="8" t="s">
        <v>14</v>
      </c>
      <c r="D9" s="8" t="s">
        <v>15</v>
      </c>
      <c r="E9" s="8"/>
    </row>
    <row r="10" spans="1:5" s="2" customFormat="1" ht="30" x14ac:dyDescent="0.25">
      <c r="A10" s="7">
        <v>3</v>
      </c>
      <c r="B10" s="8" t="s">
        <v>16</v>
      </c>
      <c r="C10" s="8" t="s">
        <v>17</v>
      </c>
      <c r="D10" s="8" t="s">
        <v>18</v>
      </c>
      <c r="E10" s="8"/>
    </row>
    <row r="11" spans="1:5" s="2" customFormat="1" ht="30" x14ac:dyDescent="0.25">
      <c r="A11" s="7">
        <v>4</v>
      </c>
      <c r="B11" s="8" t="s">
        <v>19</v>
      </c>
      <c r="C11" s="8" t="s">
        <v>20</v>
      </c>
      <c r="D11" s="8" t="s">
        <v>21</v>
      </c>
      <c r="E11" s="8"/>
    </row>
    <row r="12" spans="1:5" s="2" customFormat="1" ht="30" x14ac:dyDescent="0.25">
      <c r="A12" s="7">
        <v>5</v>
      </c>
      <c r="B12" s="8" t="s">
        <v>22</v>
      </c>
      <c r="C12" s="8" t="s">
        <v>23</v>
      </c>
      <c r="D12" s="8" t="s">
        <v>24</v>
      </c>
      <c r="E12" s="8"/>
    </row>
    <row r="13" spans="1:5" s="2" customFormat="1" ht="30" x14ac:dyDescent="0.25">
      <c r="A13" s="7">
        <v>6</v>
      </c>
      <c r="B13" s="8" t="s">
        <v>25</v>
      </c>
      <c r="C13" s="8" t="s">
        <v>26</v>
      </c>
      <c r="D13" s="8" t="s">
        <v>27</v>
      </c>
      <c r="E13" s="8"/>
    </row>
    <row r="14" spans="1:5" s="2" customFormat="1" ht="30" x14ac:dyDescent="0.25">
      <c r="A14" s="7">
        <v>7</v>
      </c>
      <c r="B14" s="8" t="s">
        <v>28</v>
      </c>
      <c r="C14" s="8" t="s">
        <v>29</v>
      </c>
      <c r="D14" s="8" t="s">
        <v>30</v>
      </c>
      <c r="E14" s="8"/>
    </row>
    <row r="15" spans="1:5" s="2" customFormat="1" ht="30" x14ac:dyDescent="0.25">
      <c r="A15" s="7">
        <v>8</v>
      </c>
      <c r="B15" s="8" t="s">
        <v>31</v>
      </c>
      <c r="C15" s="8" t="s">
        <v>32</v>
      </c>
      <c r="D15" s="8" t="s">
        <v>33</v>
      </c>
      <c r="E15" s="8"/>
    </row>
    <row r="16" spans="1:5" s="2" customFormat="1" ht="30" x14ac:dyDescent="0.25">
      <c r="A16" s="7">
        <v>9</v>
      </c>
      <c r="B16" s="8" t="s">
        <v>34</v>
      </c>
      <c r="C16" s="9" t="s">
        <v>35</v>
      </c>
      <c r="D16" s="9" t="s">
        <v>36</v>
      </c>
      <c r="E16" s="9"/>
    </row>
    <row r="17" spans="1:5" s="2" customFormat="1" x14ac:dyDescent="0.25">
      <c r="A17" s="7">
        <v>10</v>
      </c>
      <c r="B17" s="8" t="s">
        <v>37</v>
      </c>
      <c r="C17" s="9" t="s">
        <v>38</v>
      </c>
      <c r="D17" s="9" t="s">
        <v>39</v>
      </c>
      <c r="E17" s="9"/>
    </row>
    <row r="18" spans="1:5" s="2" customFormat="1" x14ac:dyDescent="0.25">
      <c r="A18" s="7">
        <v>11</v>
      </c>
      <c r="B18" s="8" t="s">
        <v>40</v>
      </c>
      <c r="C18" s="9" t="s">
        <v>41</v>
      </c>
      <c r="D18" s="9" t="s">
        <v>42</v>
      </c>
      <c r="E18" s="9"/>
    </row>
    <row r="19" spans="1:5" s="2" customFormat="1" x14ac:dyDescent="0.25">
      <c r="A19" s="7">
        <v>12</v>
      </c>
      <c r="B19" s="8" t="s">
        <v>43</v>
      </c>
      <c r="C19" s="8" t="s">
        <v>44</v>
      </c>
      <c r="D19" s="9" t="s">
        <v>45</v>
      </c>
      <c r="E19" s="9"/>
    </row>
    <row r="20" spans="1:5" s="2" customFormat="1" ht="30" x14ac:dyDescent="0.25">
      <c r="A20" s="7">
        <v>13</v>
      </c>
      <c r="B20" s="8" t="s">
        <v>46</v>
      </c>
      <c r="C20" s="9" t="s">
        <v>47</v>
      </c>
      <c r="D20" s="9" t="s">
        <v>48</v>
      </c>
      <c r="E20" s="9"/>
    </row>
    <row r="21" spans="1:5" s="2" customFormat="1" x14ac:dyDescent="0.25">
      <c r="A21" s="7">
        <v>14</v>
      </c>
      <c r="B21" s="8" t="s">
        <v>49</v>
      </c>
      <c r="C21" s="9" t="s">
        <v>50</v>
      </c>
      <c r="D21" s="9" t="s">
        <v>51</v>
      </c>
      <c r="E21" s="9"/>
    </row>
    <row r="22" spans="1:5" s="2" customFormat="1" ht="30" x14ac:dyDescent="0.25">
      <c r="A22" s="7">
        <v>15</v>
      </c>
      <c r="B22" s="8" t="s">
        <v>52</v>
      </c>
      <c r="C22" s="9" t="s">
        <v>53</v>
      </c>
      <c r="D22" s="9" t="s">
        <v>54</v>
      </c>
      <c r="E22" s="9"/>
    </row>
    <row r="23" spans="1:5" s="2" customFormat="1" ht="30" x14ac:dyDescent="0.25">
      <c r="A23" s="7">
        <v>16</v>
      </c>
      <c r="B23" s="8" t="s">
        <v>55</v>
      </c>
      <c r="C23" s="9" t="s">
        <v>56</v>
      </c>
      <c r="D23" s="9" t="s">
        <v>57</v>
      </c>
      <c r="E23" s="9"/>
    </row>
    <row r="24" spans="1:5" s="2" customFormat="1" x14ac:dyDescent="0.25">
      <c r="A24" s="7">
        <v>17</v>
      </c>
      <c r="B24" s="8" t="s">
        <v>58</v>
      </c>
      <c r="C24" s="9" t="s">
        <v>59</v>
      </c>
      <c r="D24" s="9" t="s">
        <v>60</v>
      </c>
      <c r="E24" s="9"/>
    </row>
    <row r="25" spans="1:5" s="2" customFormat="1" ht="30" x14ac:dyDescent="0.25">
      <c r="A25" s="7">
        <v>18</v>
      </c>
      <c r="B25" s="8" t="s">
        <v>61</v>
      </c>
      <c r="C25" s="9" t="s">
        <v>62</v>
      </c>
      <c r="D25" s="9" t="s">
        <v>63</v>
      </c>
      <c r="E25" s="9"/>
    </row>
    <row r="26" spans="1:5" s="2" customFormat="1" x14ac:dyDescent="0.25">
      <c r="A26" s="7">
        <v>19</v>
      </c>
      <c r="B26" s="8" t="s">
        <v>64</v>
      </c>
      <c r="C26" s="9" t="s">
        <v>65</v>
      </c>
      <c r="D26" s="9" t="s">
        <v>66</v>
      </c>
      <c r="E26" s="9"/>
    </row>
    <row r="27" spans="1:5" s="2" customFormat="1" x14ac:dyDescent="0.25">
      <c r="A27" s="7">
        <v>20</v>
      </c>
      <c r="B27" s="8" t="s">
        <v>67</v>
      </c>
      <c r="C27" s="9" t="s">
        <v>68</v>
      </c>
      <c r="D27" s="9" t="s">
        <v>69</v>
      </c>
      <c r="E27" s="9"/>
    </row>
    <row r="28" spans="1:5" s="2" customFormat="1" x14ac:dyDescent="0.25">
      <c r="A28" s="7">
        <v>21</v>
      </c>
      <c r="B28" s="8" t="s">
        <v>70</v>
      </c>
      <c r="C28" s="9" t="s">
        <v>71</v>
      </c>
      <c r="D28" s="9" t="s">
        <v>72</v>
      </c>
      <c r="E28" s="9"/>
    </row>
    <row r="29" spans="1:5" s="2" customFormat="1" x14ac:dyDescent="0.25">
      <c r="A29" s="7">
        <v>22</v>
      </c>
      <c r="B29" s="8" t="s">
        <v>73</v>
      </c>
      <c r="C29" s="9" t="s">
        <v>74</v>
      </c>
      <c r="D29" s="9" t="s">
        <v>75</v>
      </c>
      <c r="E29" s="9"/>
    </row>
    <row r="30" spans="1:5" s="2" customFormat="1" ht="30" x14ac:dyDescent="0.25">
      <c r="A30" s="7">
        <v>23</v>
      </c>
      <c r="B30" s="8" t="s">
        <v>76</v>
      </c>
      <c r="C30" s="9" t="s">
        <v>77</v>
      </c>
      <c r="D30" s="9" t="s">
        <v>78</v>
      </c>
      <c r="E30" s="9"/>
    </row>
    <row r="31" spans="1:5" s="2" customFormat="1" ht="30" x14ac:dyDescent="0.25">
      <c r="A31" s="7">
        <v>24</v>
      </c>
      <c r="B31" s="8" t="s">
        <v>79</v>
      </c>
      <c r="C31" s="9" t="s">
        <v>80</v>
      </c>
      <c r="D31" s="9" t="s">
        <v>81</v>
      </c>
      <c r="E31" s="9"/>
    </row>
    <row r="32" spans="1:5" s="6" customFormat="1" ht="30" x14ac:dyDescent="0.25">
      <c r="A32" s="4" t="s">
        <v>82</v>
      </c>
      <c r="B32" s="5" t="s">
        <v>83</v>
      </c>
      <c r="C32" s="5" t="s">
        <v>84</v>
      </c>
      <c r="D32" s="5" t="s">
        <v>85</v>
      </c>
      <c r="E32" s="5"/>
    </row>
    <row r="33" spans="1:5" s="2" customFormat="1" x14ac:dyDescent="0.25">
      <c r="A33" s="7"/>
      <c r="B33" s="8" t="s">
        <v>86</v>
      </c>
      <c r="C33" s="8" t="s">
        <v>87</v>
      </c>
      <c r="D33" s="8" t="s">
        <v>88</v>
      </c>
      <c r="E33" s="8"/>
    </row>
    <row r="34" spans="1:5" s="2" customFormat="1" x14ac:dyDescent="0.25">
      <c r="A34" s="7"/>
      <c r="B34" s="8" t="s">
        <v>89</v>
      </c>
      <c r="C34" s="8" t="s">
        <v>90</v>
      </c>
      <c r="D34" s="8" t="s">
        <v>91</v>
      </c>
      <c r="E34" s="8"/>
    </row>
    <row r="35" spans="1:5" s="2" customFormat="1" ht="24.75" x14ac:dyDescent="0.25">
      <c r="A35" s="974" t="s">
        <v>92</v>
      </c>
      <c r="B35" s="974"/>
      <c r="C35" s="974"/>
      <c r="D35" s="974"/>
    </row>
    <row r="36" spans="1:5" s="6" customFormat="1" ht="30" x14ac:dyDescent="0.25">
      <c r="A36" s="4" t="s">
        <v>6</v>
      </c>
      <c r="B36" s="10" t="s">
        <v>93</v>
      </c>
      <c r="C36" s="5" t="s">
        <v>94</v>
      </c>
      <c r="D36" s="5" t="s">
        <v>95</v>
      </c>
      <c r="E36" s="5"/>
    </row>
    <row r="37" spans="1:5" s="2" customFormat="1" ht="30" x14ac:dyDescent="0.25">
      <c r="A37" s="7">
        <v>1</v>
      </c>
      <c r="B37" s="8" t="s">
        <v>96</v>
      </c>
      <c r="C37" s="9" t="s">
        <v>97</v>
      </c>
      <c r="D37" s="9" t="s">
        <v>98</v>
      </c>
      <c r="E37" s="9"/>
    </row>
    <row r="38" spans="1:5" s="2" customFormat="1" ht="30" x14ac:dyDescent="0.25">
      <c r="A38" s="7">
        <v>2</v>
      </c>
      <c r="B38" s="11" t="s">
        <v>99</v>
      </c>
      <c r="C38" s="12" t="s">
        <v>97</v>
      </c>
      <c r="D38" s="12" t="s">
        <v>100</v>
      </c>
      <c r="E38" s="12"/>
    </row>
    <row r="39" spans="1:5" s="6" customFormat="1" ht="30" x14ac:dyDescent="0.25">
      <c r="A39" s="4" t="s">
        <v>82</v>
      </c>
      <c r="B39" s="5" t="s">
        <v>101</v>
      </c>
      <c r="C39" s="5" t="s">
        <v>102</v>
      </c>
      <c r="D39" s="5" t="s">
        <v>103</v>
      </c>
      <c r="E39" s="5"/>
    </row>
    <row r="40" spans="1:5" s="2" customFormat="1" ht="30" x14ac:dyDescent="0.25">
      <c r="A40" s="7">
        <v>1</v>
      </c>
      <c r="B40" s="8" t="s">
        <v>104</v>
      </c>
      <c r="C40" s="8" t="s">
        <v>105</v>
      </c>
      <c r="D40" s="8" t="s">
        <v>106</v>
      </c>
      <c r="E40" s="8"/>
    </row>
    <row r="41" spans="1:5" s="6" customFormat="1" ht="30" x14ac:dyDescent="0.25">
      <c r="A41" s="4" t="s">
        <v>107</v>
      </c>
      <c r="B41" s="5" t="s">
        <v>108</v>
      </c>
      <c r="C41" s="5" t="s">
        <v>109</v>
      </c>
      <c r="D41" s="5" t="s">
        <v>110</v>
      </c>
      <c r="E41" s="5"/>
    </row>
    <row r="42" spans="1:5" s="2" customFormat="1" ht="30" x14ac:dyDescent="0.25">
      <c r="A42" s="7">
        <v>1</v>
      </c>
      <c r="B42" s="8" t="s">
        <v>111</v>
      </c>
      <c r="C42" s="8" t="s">
        <v>112</v>
      </c>
      <c r="D42" s="8" t="s">
        <v>113</v>
      </c>
      <c r="E42" s="8"/>
    </row>
    <row r="43" spans="1:5" s="6" customFormat="1" ht="30" x14ac:dyDescent="0.25">
      <c r="A43" s="4" t="s">
        <v>114</v>
      </c>
      <c r="B43" s="10" t="s">
        <v>115</v>
      </c>
      <c r="C43" s="5" t="s">
        <v>116</v>
      </c>
      <c r="D43" s="5" t="s">
        <v>117</v>
      </c>
      <c r="E43" s="5"/>
    </row>
    <row r="44" spans="1:5" s="2" customFormat="1" x14ac:dyDescent="0.25">
      <c r="A44" s="7">
        <v>1</v>
      </c>
      <c r="B44" s="8" t="s">
        <v>118</v>
      </c>
      <c r="C44" s="9" t="s">
        <v>119</v>
      </c>
      <c r="D44" s="9" t="s">
        <v>120</v>
      </c>
      <c r="E44" s="9"/>
    </row>
    <row r="45" spans="1:5" s="2" customFormat="1" x14ac:dyDescent="0.25">
      <c r="A45" s="7">
        <v>2</v>
      </c>
      <c r="B45" s="8" t="s">
        <v>121</v>
      </c>
      <c r="C45" s="9" t="s">
        <v>122</v>
      </c>
      <c r="D45" s="9" t="s">
        <v>123</v>
      </c>
      <c r="E45" s="9"/>
    </row>
    <row r="46" spans="1:5" s="2" customFormat="1" ht="30" x14ac:dyDescent="0.25">
      <c r="A46" s="7">
        <v>3</v>
      </c>
      <c r="B46" s="8" t="s">
        <v>124</v>
      </c>
      <c r="C46" s="9" t="s">
        <v>125</v>
      </c>
      <c r="D46" s="9" t="s">
        <v>126</v>
      </c>
      <c r="E46" s="9"/>
    </row>
    <row r="47" spans="1:5" s="2" customFormat="1" ht="30" x14ac:dyDescent="0.25">
      <c r="A47" s="7">
        <v>4</v>
      </c>
      <c r="B47" s="11" t="s">
        <v>99</v>
      </c>
      <c r="C47" s="12" t="s">
        <v>127</v>
      </c>
      <c r="D47" s="12" t="s">
        <v>100</v>
      </c>
      <c r="E47" s="12"/>
    </row>
    <row r="48" spans="1:5" s="2" customFormat="1" ht="24.75" x14ac:dyDescent="0.25">
      <c r="A48" s="974" t="s">
        <v>128</v>
      </c>
      <c r="B48" s="974"/>
      <c r="C48" s="974"/>
      <c r="D48" s="974"/>
    </row>
    <row r="49" spans="1:5" s="6" customFormat="1" ht="30" x14ac:dyDescent="0.25">
      <c r="A49" s="4" t="s">
        <v>6</v>
      </c>
      <c r="B49" s="5" t="s">
        <v>129</v>
      </c>
      <c r="C49" s="5" t="s">
        <v>130</v>
      </c>
      <c r="D49" s="5" t="s">
        <v>131</v>
      </c>
      <c r="E49" s="5"/>
    </row>
    <row r="50" spans="1:5" s="2" customFormat="1" ht="30" x14ac:dyDescent="0.25">
      <c r="A50" s="7">
        <v>1</v>
      </c>
      <c r="B50" s="8" t="s">
        <v>132</v>
      </c>
      <c r="C50" s="8" t="s">
        <v>133</v>
      </c>
      <c r="D50" s="9" t="s">
        <v>134</v>
      </c>
      <c r="E50" s="9"/>
    </row>
    <row r="51" spans="1:5" s="2" customFormat="1" ht="30" x14ac:dyDescent="0.25">
      <c r="A51" s="7">
        <v>2</v>
      </c>
      <c r="B51" s="8" t="s">
        <v>135</v>
      </c>
      <c r="C51" s="8" t="s">
        <v>136</v>
      </c>
      <c r="D51" s="9" t="s">
        <v>137</v>
      </c>
      <c r="E51" s="9"/>
    </row>
    <row r="52" spans="1:5" s="2" customFormat="1" ht="45" x14ac:dyDescent="0.25">
      <c r="A52" s="7">
        <v>3</v>
      </c>
      <c r="B52" s="8" t="s">
        <v>138</v>
      </c>
      <c r="C52" s="9" t="s">
        <v>139</v>
      </c>
      <c r="D52" s="9" t="s">
        <v>140</v>
      </c>
      <c r="E52" s="9"/>
    </row>
    <row r="53" spans="1:5" s="2" customFormat="1" ht="30" x14ac:dyDescent="0.25">
      <c r="A53" s="7">
        <v>4</v>
      </c>
      <c r="B53" s="8" t="s">
        <v>141</v>
      </c>
      <c r="C53" s="9" t="s">
        <v>142</v>
      </c>
      <c r="D53" s="9" t="s">
        <v>143</v>
      </c>
      <c r="E53" s="9"/>
    </row>
    <row r="54" spans="1:5" s="2" customFormat="1" ht="30" x14ac:dyDescent="0.25">
      <c r="A54" s="7">
        <v>5</v>
      </c>
      <c r="B54" s="8" t="s">
        <v>144</v>
      </c>
      <c r="C54" s="8" t="s">
        <v>145</v>
      </c>
      <c r="D54" s="9" t="s">
        <v>146</v>
      </c>
      <c r="E54" s="9"/>
    </row>
    <row r="55" spans="1:5" s="2" customFormat="1" ht="30" x14ac:dyDescent="0.25">
      <c r="A55" s="7">
        <v>6</v>
      </c>
      <c r="B55" s="8" t="s">
        <v>147</v>
      </c>
      <c r="C55" s="9" t="s">
        <v>142</v>
      </c>
      <c r="D55" s="9" t="s">
        <v>148</v>
      </c>
      <c r="E55" s="9"/>
    </row>
    <row r="56" spans="1:5" s="6" customFormat="1" ht="30" x14ac:dyDescent="0.25">
      <c r="A56" s="4" t="s">
        <v>82</v>
      </c>
      <c r="B56" s="5" t="s">
        <v>149</v>
      </c>
      <c r="C56" s="5" t="s">
        <v>150</v>
      </c>
      <c r="D56" s="5" t="s">
        <v>151</v>
      </c>
      <c r="E56" s="5"/>
    </row>
    <row r="57" spans="1:5" s="2" customFormat="1" ht="45" x14ac:dyDescent="0.25">
      <c r="A57" s="7">
        <v>1</v>
      </c>
      <c r="B57" s="8" t="s">
        <v>152</v>
      </c>
      <c r="C57" s="8" t="s">
        <v>153</v>
      </c>
      <c r="D57" s="9" t="s">
        <v>154</v>
      </c>
      <c r="E57" s="9"/>
    </row>
    <row r="58" spans="1:5" s="2" customFormat="1" ht="30" x14ac:dyDescent="0.25">
      <c r="A58" s="7">
        <v>2</v>
      </c>
      <c r="B58" s="8" t="s">
        <v>155</v>
      </c>
      <c r="C58" s="8" t="s">
        <v>156</v>
      </c>
      <c r="D58" s="9" t="s">
        <v>157</v>
      </c>
      <c r="E58" s="9"/>
    </row>
    <row r="59" spans="1:5" s="2" customFormat="1" x14ac:dyDescent="0.25">
      <c r="A59" s="7">
        <v>3</v>
      </c>
      <c r="B59" s="8" t="s">
        <v>158</v>
      </c>
      <c r="C59" s="9" t="s">
        <v>159</v>
      </c>
      <c r="D59" s="9" t="s">
        <v>160</v>
      </c>
      <c r="E59" s="9"/>
    </row>
    <row r="60" spans="1:5" s="2" customFormat="1" x14ac:dyDescent="0.25">
      <c r="A60" s="7">
        <v>4</v>
      </c>
      <c r="B60" s="8" t="s">
        <v>161</v>
      </c>
      <c r="C60" s="8" t="s">
        <v>162</v>
      </c>
      <c r="D60" s="9" t="s">
        <v>163</v>
      </c>
      <c r="E60" s="9"/>
    </row>
    <row r="61" spans="1:5" s="2" customFormat="1" ht="30" x14ac:dyDescent="0.25">
      <c r="A61" s="7">
        <v>5</v>
      </c>
      <c r="B61" s="8" t="s">
        <v>164</v>
      </c>
      <c r="C61" s="8" t="s">
        <v>165</v>
      </c>
      <c r="D61" s="9" t="s">
        <v>166</v>
      </c>
      <c r="E61" s="9"/>
    </row>
    <row r="62" spans="1:5" s="2" customFormat="1" x14ac:dyDescent="0.25">
      <c r="A62" s="7">
        <v>6</v>
      </c>
      <c r="B62" s="8" t="s">
        <v>167</v>
      </c>
      <c r="C62" s="8" t="s">
        <v>168</v>
      </c>
      <c r="D62" s="9" t="s">
        <v>169</v>
      </c>
      <c r="E62" s="9"/>
    </row>
    <row r="63" spans="1:5" s="2" customFormat="1" ht="30" x14ac:dyDescent="0.25">
      <c r="A63" s="7">
        <v>7</v>
      </c>
      <c r="B63" s="8" t="s">
        <v>170</v>
      </c>
      <c r="C63" s="11" t="s">
        <v>171</v>
      </c>
      <c r="D63" s="9" t="s">
        <v>172</v>
      </c>
      <c r="E63" s="9"/>
    </row>
    <row r="64" spans="1:5" s="2" customFormat="1" ht="30" x14ac:dyDescent="0.25">
      <c r="A64" s="7">
        <v>8</v>
      </c>
      <c r="B64" s="8" t="s">
        <v>173</v>
      </c>
      <c r="C64" s="8" t="s">
        <v>174</v>
      </c>
      <c r="D64" s="9" t="s">
        <v>175</v>
      </c>
      <c r="E64" s="9"/>
    </row>
    <row r="65" spans="1:5" s="2" customFormat="1" x14ac:dyDescent="0.25">
      <c r="A65" s="7">
        <v>9</v>
      </c>
      <c r="B65" s="8" t="s">
        <v>176</v>
      </c>
      <c r="C65" s="9" t="s">
        <v>159</v>
      </c>
      <c r="D65" s="9" t="s">
        <v>177</v>
      </c>
      <c r="E65" s="9"/>
    </row>
    <row r="66" spans="1:5" s="2" customFormat="1" x14ac:dyDescent="0.25">
      <c r="A66" s="7">
        <v>10</v>
      </c>
      <c r="B66" s="8" t="s">
        <v>178</v>
      </c>
      <c r="C66" s="9" t="s">
        <v>179</v>
      </c>
      <c r="D66" s="9" t="s">
        <v>180</v>
      </c>
      <c r="E66" s="9"/>
    </row>
    <row r="67" spans="1:5" s="2" customFormat="1" ht="30" x14ac:dyDescent="0.25">
      <c r="A67" s="7">
        <v>11</v>
      </c>
      <c r="B67" s="8" t="s">
        <v>181</v>
      </c>
      <c r="C67" s="11" t="s">
        <v>171</v>
      </c>
      <c r="D67" s="9" t="s">
        <v>182</v>
      </c>
      <c r="E67" s="9"/>
    </row>
    <row r="68" spans="1:5" s="2" customFormat="1" x14ac:dyDescent="0.25">
      <c r="A68" s="7">
        <v>12</v>
      </c>
      <c r="B68" s="8" t="s">
        <v>183</v>
      </c>
      <c r="C68" s="8" t="s">
        <v>184</v>
      </c>
      <c r="D68" s="9" t="s">
        <v>185</v>
      </c>
      <c r="E68" s="9"/>
    </row>
    <row r="69" spans="1:5" s="2" customFormat="1" ht="30" x14ac:dyDescent="0.25">
      <c r="A69" s="7">
        <v>13</v>
      </c>
      <c r="B69" s="8" t="s">
        <v>186</v>
      </c>
      <c r="C69" s="8" t="s">
        <v>187</v>
      </c>
      <c r="D69" s="9" t="s">
        <v>188</v>
      </c>
      <c r="E69" s="9"/>
    </row>
    <row r="70" spans="1:5" s="2" customFormat="1" ht="30" x14ac:dyDescent="0.25">
      <c r="A70" s="7">
        <v>14</v>
      </c>
      <c r="B70" s="8" t="s">
        <v>189</v>
      </c>
      <c r="C70" s="8" t="s">
        <v>190</v>
      </c>
      <c r="D70" s="9" t="s">
        <v>191</v>
      </c>
      <c r="E70" s="9"/>
    </row>
    <row r="71" spans="1:5" s="2" customFormat="1" ht="30" x14ac:dyDescent="0.25">
      <c r="A71" s="7">
        <v>15</v>
      </c>
      <c r="B71" s="8" t="s">
        <v>192</v>
      </c>
      <c r="C71" s="8" t="s">
        <v>193</v>
      </c>
      <c r="D71" s="9" t="s">
        <v>194</v>
      </c>
      <c r="E71" s="9"/>
    </row>
    <row r="72" spans="1:5" s="2" customFormat="1" ht="30" x14ac:dyDescent="0.25">
      <c r="A72" s="7">
        <v>16</v>
      </c>
      <c r="B72" s="8" t="s">
        <v>195</v>
      </c>
      <c r="C72" s="8" t="s">
        <v>196</v>
      </c>
      <c r="D72" s="9" t="s">
        <v>197</v>
      </c>
      <c r="E72" s="9"/>
    </row>
    <row r="73" spans="1:5" s="2" customFormat="1" x14ac:dyDescent="0.25">
      <c r="A73" s="7">
        <v>17</v>
      </c>
      <c r="B73" s="8" t="s">
        <v>198</v>
      </c>
      <c r="C73" s="8" t="s">
        <v>199</v>
      </c>
      <c r="D73" s="9" t="s">
        <v>200</v>
      </c>
      <c r="E73" s="9"/>
    </row>
    <row r="74" spans="1:5" s="2" customFormat="1" x14ac:dyDescent="0.25">
      <c r="A74" s="7">
        <v>18</v>
      </c>
      <c r="B74" s="8" t="s">
        <v>201</v>
      </c>
      <c r="C74" s="8" t="s">
        <v>202</v>
      </c>
      <c r="D74" s="9" t="s">
        <v>203</v>
      </c>
      <c r="E74" s="9"/>
    </row>
    <row r="75" spans="1:5" s="2" customFormat="1" ht="30" x14ac:dyDescent="0.25">
      <c r="A75" s="7">
        <v>19</v>
      </c>
      <c r="B75" s="8" t="s">
        <v>204</v>
      </c>
      <c r="C75" s="8" t="s">
        <v>205</v>
      </c>
      <c r="D75" s="9" t="s">
        <v>206</v>
      </c>
      <c r="E75" s="9"/>
    </row>
    <row r="76" spans="1:5" s="2" customFormat="1" x14ac:dyDescent="0.25">
      <c r="A76" s="7">
        <v>20</v>
      </c>
      <c r="B76" s="8" t="s">
        <v>207</v>
      </c>
      <c r="C76" s="9" t="s">
        <v>159</v>
      </c>
      <c r="D76" s="9" t="s">
        <v>208</v>
      </c>
      <c r="E76" s="9"/>
    </row>
    <row r="77" spans="1:5" s="2" customFormat="1" x14ac:dyDescent="0.25">
      <c r="A77" s="7">
        <v>21</v>
      </c>
      <c r="B77" s="8" t="s">
        <v>209</v>
      </c>
      <c r="C77" s="8" t="s">
        <v>210</v>
      </c>
      <c r="D77" s="9" t="s">
        <v>211</v>
      </c>
      <c r="E77" s="9"/>
    </row>
    <row r="78" spans="1:5" s="2" customFormat="1" x14ac:dyDescent="0.25">
      <c r="A78" s="7">
        <v>22</v>
      </c>
      <c r="B78" s="8" t="s">
        <v>212</v>
      </c>
      <c r="C78" s="8" t="s">
        <v>213</v>
      </c>
      <c r="D78" s="9" t="s">
        <v>214</v>
      </c>
      <c r="E78" s="9"/>
    </row>
    <row r="79" spans="1:5" s="2" customFormat="1" ht="30" x14ac:dyDescent="0.25">
      <c r="A79" s="7">
        <v>23</v>
      </c>
      <c r="B79" s="8" t="s">
        <v>215</v>
      </c>
      <c r="C79" s="8" t="s">
        <v>216</v>
      </c>
      <c r="D79" s="9" t="s">
        <v>217</v>
      </c>
      <c r="E79" s="9"/>
    </row>
    <row r="80" spans="1:5" s="2" customFormat="1" x14ac:dyDescent="0.25">
      <c r="A80" s="7">
        <v>24</v>
      </c>
      <c r="B80" s="8" t="s">
        <v>218</v>
      </c>
      <c r="C80" s="8" t="s">
        <v>219</v>
      </c>
      <c r="D80" s="9" t="s">
        <v>220</v>
      </c>
      <c r="E80" s="9"/>
    </row>
    <row r="81" spans="1:5" s="2" customFormat="1" x14ac:dyDescent="0.25">
      <c r="A81" s="7">
        <v>25</v>
      </c>
      <c r="B81" s="8" t="s">
        <v>221</v>
      </c>
      <c r="C81" s="9" t="s">
        <v>159</v>
      </c>
      <c r="D81" s="9" t="s">
        <v>222</v>
      </c>
      <c r="E81" s="9"/>
    </row>
    <row r="82" spans="1:5" s="2" customFormat="1" ht="30" x14ac:dyDescent="0.25">
      <c r="A82" s="7">
        <v>26</v>
      </c>
      <c r="B82" s="8" t="s">
        <v>223</v>
      </c>
      <c r="C82" s="8" t="s">
        <v>224</v>
      </c>
      <c r="D82" s="9" t="s">
        <v>225</v>
      </c>
      <c r="E82" s="9"/>
    </row>
    <row r="83" spans="1:5" s="2" customFormat="1" ht="30" x14ac:dyDescent="0.25">
      <c r="A83" s="7">
        <v>27</v>
      </c>
      <c r="B83" s="8" t="s">
        <v>226</v>
      </c>
      <c r="C83" s="9" t="s">
        <v>159</v>
      </c>
      <c r="D83" s="9" t="s">
        <v>227</v>
      </c>
      <c r="E83" s="9"/>
    </row>
    <row r="84" spans="1:5" s="2" customFormat="1" ht="24.75" x14ac:dyDescent="0.25">
      <c r="A84" s="974" t="s">
        <v>228</v>
      </c>
      <c r="B84" s="974"/>
      <c r="C84" s="974"/>
      <c r="D84" s="974"/>
    </row>
    <row r="85" spans="1:5" s="6" customFormat="1" ht="30" x14ac:dyDescent="0.25">
      <c r="A85" s="4" t="s">
        <v>6</v>
      </c>
      <c r="B85" s="5" t="s">
        <v>229</v>
      </c>
      <c r="C85" s="5" t="s">
        <v>230</v>
      </c>
      <c r="D85" s="5" t="s">
        <v>231</v>
      </c>
      <c r="E85" s="5"/>
    </row>
    <row r="86" spans="1:5" s="2" customFormat="1" x14ac:dyDescent="0.25">
      <c r="A86" s="7">
        <v>1</v>
      </c>
      <c r="B86" s="8" t="s">
        <v>232</v>
      </c>
      <c r="C86" s="8" t="s">
        <v>233</v>
      </c>
      <c r="D86" s="9" t="s">
        <v>234</v>
      </c>
      <c r="E86" s="9"/>
    </row>
    <row r="87" spans="1:5" s="2" customFormat="1" x14ac:dyDescent="0.25">
      <c r="A87" s="7">
        <v>2</v>
      </c>
      <c r="B87" s="8" t="s">
        <v>235</v>
      </c>
      <c r="C87" s="9" t="s">
        <v>236</v>
      </c>
      <c r="D87" s="9" t="s">
        <v>237</v>
      </c>
      <c r="E87" s="9"/>
    </row>
    <row r="88" spans="1:5" s="2" customFormat="1" ht="30" x14ac:dyDescent="0.25">
      <c r="A88" s="7">
        <v>3</v>
      </c>
      <c r="B88" s="8" t="s">
        <v>238</v>
      </c>
      <c r="C88" s="9" t="s">
        <v>239</v>
      </c>
      <c r="D88" s="9" t="s">
        <v>240</v>
      </c>
      <c r="E88" s="9"/>
    </row>
    <row r="89" spans="1:5" s="2" customFormat="1" ht="30" x14ac:dyDescent="0.25">
      <c r="A89" s="7">
        <v>4</v>
      </c>
      <c r="B89" s="8" t="s">
        <v>241</v>
      </c>
      <c r="C89" s="8" t="s">
        <v>242</v>
      </c>
      <c r="D89" s="9" t="s">
        <v>243</v>
      </c>
      <c r="E89" s="9"/>
    </row>
    <row r="90" spans="1:5" s="2" customFormat="1" x14ac:dyDescent="0.25">
      <c r="A90" s="7">
        <v>5</v>
      </c>
      <c r="B90" s="8" t="s">
        <v>244</v>
      </c>
      <c r="C90" s="8" t="s">
        <v>245</v>
      </c>
      <c r="D90" s="9" t="s">
        <v>246</v>
      </c>
      <c r="E90" s="9"/>
    </row>
    <row r="91" spans="1:5" s="2" customFormat="1" x14ac:dyDescent="0.25">
      <c r="A91" s="7">
        <v>6</v>
      </c>
      <c r="B91" s="8" t="s">
        <v>247</v>
      </c>
      <c r="C91" s="8" t="s">
        <v>248</v>
      </c>
      <c r="D91" s="9" t="s">
        <v>249</v>
      </c>
      <c r="E91" s="9"/>
    </row>
    <row r="92" spans="1:5" s="2" customFormat="1" ht="30" x14ac:dyDescent="0.25">
      <c r="A92" s="7">
        <v>7</v>
      </c>
      <c r="B92" s="8" t="s">
        <v>250</v>
      </c>
      <c r="C92" s="9" t="s">
        <v>251</v>
      </c>
      <c r="D92" s="9" t="s">
        <v>252</v>
      </c>
      <c r="E92" s="9"/>
    </row>
    <row r="93" spans="1:5" s="2" customFormat="1" ht="30" x14ac:dyDescent="0.25">
      <c r="A93" s="7">
        <v>8</v>
      </c>
      <c r="B93" s="8" t="s">
        <v>253</v>
      </c>
      <c r="C93" s="9" t="s">
        <v>254</v>
      </c>
      <c r="D93" s="9" t="s">
        <v>255</v>
      </c>
      <c r="E93" s="9"/>
    </row>
    <row r="94" spans="1:5" s="2" customFormat="1" ht="30" x14ac:dyDescent="0.25">
      <c r="A94" s="7">
        <v>9</v>
      </c>
      <c r="B94" s="8" t="s">
        <v>256</v>
      </c>
      <c r="C94" s="9" t="s">
        <v>257</v>
      </c>
      <c r="D94" s="9" t="s">
        <v>258</v>
      </c>
      <c r="E94" s="9"/>
    </row>
    <row r="95" spans="1:5" s="2" customFormat="1" x14ac:dyDescent="0.25">
      <c r="A95" s="7">
        <v>10</v>
      </c>
      <c r="B95" s="8" t="s">
        <v>259</v>
      </c>
      <c r="C95" s="8" t="s">
        <v>260</v>
      </c>
      <c r="D95" s="9" t="s">
        <v>261</v>
      </c>
      <c r="E95" s="9"/>
    </row>
    <row r="96" spans="1:5" s="2" customFormat="1" ht="30" x14ac:dyDescent="0.25">
      <c r="A96" s="7">
        <v>11</v>
      </c>
      <c r="B96" s="8" t="s">
        <v>262</v>
      </c>
      <c r="C96" s="9" t="s">
        <v>263</v>
      </c>
      <c r="D96" s="9" t="s">
        <v>264</v>
      </c>
      <c r="E96" s="9"/>
    </row>
    <row r="97" spans="1:5" s="2" customFormat="1" ht="30" x14ac:dyDescent="0.25">
      <c r="A97" s="7">
        <v>12</v>
      </c>
      <c r="B97" s="8" t="s">
        <v>265</v>
      </c>
      <c r="C97" s="9" t="s">
        <v>266</v>
      </c>
      <c r="D97" s="9" t="s">
        <v>267</v>
      </c>
      <c r="E97" s="9"/>
    </row>
    <row r="98" spans="1:5" s="2" customFormat="1" ht="30" x14ac:dyDescent="0.25">
      <c r="A98" s="7">
        <v>13</v>
      </c>
      <c r="B98" s="8" t="s">
        <v>268</v>
      </c>
      <c r="C98" s="9" t="s">
        <v>269</v>
      </c>
      <c r="D98" s="9" t="s">
        <v>270</v>
      </c>
      <c r="E98" s="9"/>
    </row>
    <row r="99" spans="1:5" s="2" customFormat="1" ht="30" x14ac:dyDescent="0.25">
      <c r="A99" s="7">
        <v>14</v>
      </c>
      <c r="B99" s="8" t="s">
        <v>271</v>
      </c>
      <c r="C99" s="9" t="s">
        <v>272</v>
      </c>
      <c r="D99" s="9" t="s">
        <v>273</v>
      </c>
      <c r="E99" s="9"/>
    </row>
    <row r="100" spans="1:5" s="2" customFormat="1" ht="30" x14ac:dyDescent="0.25">
      <c r="A100" s="7">
        <v>15</v>
      </c>
      <c r="B100" s="8" t="s">
        <v>274</v>
      </c>
      <c r="C100" s="9" t="s">
        <v>275</v>
      </c>
      <c r="D100" s="9" t="s">
        <v>276</v>
      </c>
      <c r="E100" s="9"/>
    </row>
    <row r="101" spans="1:5" s="2" customFormat="1" ht="45" x14ac:dyDescent="0.25">
      <c r="A101" s="7">
        <v>16</v>
      </c>
      <c r="B101" s="8" t="s">
        <v>277</v>
      </c>
      <c r="C101" s="9" t="s">
        <v>278</v>
      </c>
      <c r="D101" s="9" t="s">
        <v>279</v>
      </c>
      <c r="E101" s="9"/>
    </row>
    <row r="102" spans="1:5" s="2" customFormat="1" x14ac:dyDescent="0.25">
      <c r="A102" s="7">
        <v>17</v>
      </c>
      <c r="B102" s="8" t="s">
        <v>280</v>
      </c>
      <c r="C102" s="9" t="s">
        <v>281</v>
      </c>
      <c r="D102" s="9" t="s">
        <v>282</v>
      </c>
      <c r="E102" s="9"/>
    </row>
    <row r="103" spans="1:5" s="2" customFormat="1" ht="30" x14ac:dyDescent="0.25">
      <c r="A103" s="7">
        <v>18</v>
      </c>
      <c r="B103" s="8" t="s">
        <v>283</v>
      </c>
      <c r="C103" s="9" t="s">
        <v>284</v>
      </c>
      <c r="D103" s="9" t="s">
        <v>285</v>
      </c>
      <c r="E103" s="9"/>
    </row>
    <row r="104" spans="1:5" s="2" customFormat="1" ht="30" x14ac:dyDescent="0.25">
      <c r="A104" s="7">
        <v>19</v>
      </c>
      <c r="B104" s="8" t="s">
        <v>286</v>
      </c>
      <c r="C104" s="9" t="s">
        <v>287</v>
      </c>
      <c r="D104" s="9" t="s">
        <v>288</v>
      </c>
      <c r="E104" s="9"/>
    </row>
    <row r="105" spans="1:5" s="13" customFormat="1" ht="30" x14ac:dyDescent="0.25">
      <c r="A105" s="7">
        <v>20</v>
      </c>
      <c r="B105" s="8" t="s">
        <v>289</v>
      </c>
      <c r="C105" s="9" t="s">
        <v>290</v>
      </c>
      <c r="D105" s="9" t="s">
        <v>291</v>
      </c>
      <c r="E105" s="9"/>
    </row>
    <row r="106" spans="1:5" s="13" customFormat="1" ht="30" x14ac:dyDescent="0.25">
      <c r="A106" s="7">
        <v>21</v>
      </c>
      <c r="B106" s="8" t="s">
        <v>292</v>
      </c>
      <c r="C106" s="9" t="s">
        <v>290</v>
      </c>
      <c r="D106" s="9" t="s">
        <v>293</v>
      </c>
      <c r="E106" s="9"/>
    </row>
    <row r="107" spans="1:5" s="13" customFormat="1" ht="30" x14ac:dyDescent="0.25">
      <c r="A107" s="7">
        <v>22</v>
      </c>
      <c r="B107" s="8" t="s">
        <v>294</v>
      </c>
      <c r="C107" s="9" t="s">
        <v>295</v>
      </c>
      <c r="D107" s="9" t="s">
        <v>296</v>
      </c>
      <c r="E107" s="9"/>
    </row>
    <row r="108" spans="1:5" s="13" customFormat="1" ht="24.75" x14ac:dyDescent="0.25">
      <c r="A108" s="974" t="s">
        <v>297</v>
      </c>
      <c r="B108" s="974"/>
      <c r="C108" s="974"/>
      <c r="D108" s="974"/>
    </row>
    <row r="109" spans="1:5" s="15" customFormat="1" ht="30" x14ac:dyDescent="0.25">
      <c r="A109" s="4" t="s">
        <v>6</v>
      </c>
      <c r="B109" s="14" t="s">
        <v>298</v>
      </c>
      <c r="C109" s="14" t="s">
        <v>299</v>
      </c>
      <c r="D109" s="14" t="s">
        <v>300</v>
      </c>
      <c r="E109" s="14"/>
    </row>
    <row r="110" spans="1:5" s="13" customFormat="1" x14ac:dyDescent="0.25">
      <c r="A110" s="7">
        <v>1</v>
      </c>
      <c r="B110" s="8" t="s">
        <v>301</v>
      </c>
      <c r="C110" s="9" t="s">
        <v>302</v>
      </c>
      <c r="D110" s="9" t="s">
        <v>303</v>
      </c>
      <c r="E110" s="9"/>
    </row>
    <row r="111" spans="1:5" s="13" customFormat="1" x14ac:dyDescent="0.25">
      <c r="A111" s="7">
        <v>2</v>
      </c>
      <c r="B111" s="8" t="s">
        <v>304</v>
      </c>
      <c r="C111" s="9" t="s">
        <v>305</v>
      </c>
      <c r="D111" s="9" t="s">
        <v>306</v>
      </c>
      <c r="E111" s="9"/>
    </row>
    <row r="112" spans="1:5" s="13" customFormat="1" x14ac:dyDescent="0.25">
      <c r="A112" s="7">
        <v>3</v>
      </c>
      <c r="B112" s="8" t="s">
        <v>307</v>
      </c>
      <c r="C112" s="9" t="s">
        <v>308</v>
      </c>
      <c r="D112" s="9" t="s">
        <v>309</v>
      </c>
      <c r="E112" s="9"/>
    </row>
    <row r="113" spans="1:5" s="13" customFormat="1" ht="30" x14ac:dyDescent="0.25">
      <c r="A113" s="7">
        <v>4</v>
      </c>
      <c r="B113" s="8" t="s">
        <v>310</v>
      </c>
      <c r="C113" s="9" t="s">
        <v>311</v>
      </c>
      <c r="D113" s="9" t="s">
        <v>312</v>
      </c>
      <c r="E113" s="9"/>
    </row>
    <row r="114" spans="1:5" s="13" customFormat="1" ht="30" x14ac:dyDescent="0.25">
      <c r="A114" s="7">
        <v>5</v>
      </c>
      <c r="B114" s="8" t="s">
        <v>313</v>
      </c>
      <c r="C114" s="9" t="s">
        <v>314</v>
      </c>
      <c r="D114" s="9" t="s">
        <v>315</v>
      </c>
      <c r="E114" s="9"/>
    </row>
    <row r="115" spans="1:5" s="13" customFormat="1" ht="30" x14ac:dyDescent="0.25">
      <c r="A115" s="7">
        <v>6</v>
      </c>
      <c r="B115" s="8" t="s">
        <v>316</v>
      </c>
      <c r="C115" s="9" t="s">
        <v>317</v>
      </c>
      <c r="D115" s="9" t="s">
        <v>318</v>
      </c>
      <c r="E115" s="9"/>
    </row>
    <row r="116" spans="1:5" s="13" customFormat="1" ht="30" x14ac:dyDescent="0.25">
      <c r="A116" s="7">
        <v>7</v>
      </c>
      <c r="B116" s="8" t="s">
        <v>319</v>
      </c>
      <c r="C116" s="9" t="s">
        <v>320</v>
      </c>
      <c r="D116" s="9" t="s">
        <v>321</v>
      </c>
      <c r="E116" s="9"/>
    </row>
    <row r="117" spans="1:5" s="13" customFormat="1" x14ac:dyDescent="0.25">
      <c r="A117" s="7">
        <v>8</v>
      </c>
      <c r="B117" s="8" t="s">
        <v>322</v>
      </c>
      <c r="C117" s="9" t="s">
        <v>322</v>
      </c>
      <c r="D117" s="9" t="s">
        <v>323</v>
      </c>
      <c r="E117" s="9"/>
    </row>
    <row r="118" spans="1:5" s="13" customFormat="1" x14ac:dyDescent="0.25">
      <c r="A118" s="7">
        <v>9</v>
      </c>
      <c r="B118" s="8" t="s">
        <v>324</v>
      </c>
      <c r="C118" s="9" t="s">
        <v>324</v>
      </c>
      <c r="D118" s="9" t="s">
        <v>325</v>
      </c>
      <c r="E118" s="9"/>
    </row>
    <row r="119" spans="1:5" s="13" customFormat="1" x14ac:dyDescent="0.25">
      <c r="A119" s="7">
        <v>10</v>
      </c>
      <c r="B119" s="8" t="s">
        <v>326</v>
      </c>
      <c r="C119" s="9" t="s">
        <v>326</v>
      </c>
      <c r="D119" s="9" t="s">
        <v>327</v>
      </c>
      <c r="E119" s="9"/>
    </row>
    <row r="120" spans="1:5" s="13" customFormat="1" ht="30" x14ac:dyDescent="0.25">
      <c r="A120" s="7">
        <v>11</v>
      </c>
      <c r="B120" s="8" t="s">
        <v>328</v>
      </c>
      <c r="C120" s="8" t="s">
        <v>329</v>
      </c>
      <c r="D120" s="9" t="s">
        <v>330</v>
      </c>
      <c r="E120" s="9"/>
    </row>
    <row r="121" spans="1:5" s="13" customFormat="1" ht="24.75" x14ac:dyDescent="0.25">
      <c r="A121" s="974" t="s">
        <v>331</v>
      </c>
      <c r="B121" s="974"/>
      <c r="C121" s="974"/>
      <c r="D121" s="974"/>
    </row>
    <row r="122" spans="1:5" s="15" customFormat="1" ht="30" x14ac:dyDescent="0.25">
      <c r="A122" s="4" t="s">
        <v>6</v>
      </c>
      <c r="B122" s="14" t="s">
        <v>332</v>
      </c>
      <c r="C122" s="14" t="s">
        <v>333</v>
      </c>
      <c r="D122" s="14" t="s">
        <v>334</v>
      </c>
      <c r="E122" s="14"/>
    </row>
    <row r="123" spans="1:5" s="13" customFormat="1" ht="30" x14ac:dyDescent="0.25">
      <c r="A123" s="7">
        <v>1</v>
      </c>
      <c r="B123" s="8" t="s">
        <v>335</v>
      </c>
      <c r="C123" s="9" t="s">
        <v>336</v>
      </c>
      <c r="D123" s="9" t="s">
        <v>337</v>
      </c>
      <c r="E123" s="9"/>
    </row>
    <row r="124" spans="1:5" s="13" customFormat="1" ht="30" x14ac:dyDescent="0.25">
      <c r="A124" s="7">
        <v>2</v>
      </c>
      <c r="B124" s="8" t="s">
        <v>338</v>
      </c>
      <c r="C124" s="9" t="s">
        <v>336</v>
      </c>
      <c r="D124" s="9" t="s">
        <v>339</v>
      </c>
      <c r="E124" s="9"/>
    </row>
    <row r="125" spans="1:5" s="15" customFormat="1" ht="30" x14ac:dyDescent="0.25">
      <c r="A125" s="4" t="s">
        <v>82</v>
      </c>
      <c r="B125" s="14" t="s">
        <v>340</v>
      </c>
      <c r="C125" s="14" t="s">
        <v>341</v>
      </c>
      <c r="D125" s="14" t="s">
        <v>342</v>
      </c>
      <c r="E125" s="14"/>
    </row>
    <row r="126" spans="1:5" s="13" customFormat="1" ht="30" x14ac:dyDescent="0.25">
      <c r="A126" s="7">
        <v>1</v>
      </c>
      <c r="B126" s="8" t="s">
        <v>343</v>
      </c>
      <c r="C126" s="8" t="s">
        <v>344</v>
      </c>
      <c r="D126" s="9" t="s">
        <v>345</v>
      </c>
      <c r="E126" s="9"/>
    </row>
    <row r="127" spans="1:5" s="13" customFormat="1" x14ac:dyDescent="0.25">
      <c r="A127" s="7">
        <v>2</v>
      </c>
      <c r="B127" s="8" t="s">
        <v>346</v>
      </c>
      <c r="C127" s="8" t="s">
        <v>347</v>
      </c>
      <c r="D127" s="9" t="s">
        <v>348</v>
      </c>
      <c r="E127" s="9"/>
    </row>
    <row r="128" spans="1:5" s="13" customFormat="1" x14ac:dyDescent="0.25">
      <c r="A128" s="7">
        <v>3</v>
      </c>
      <c r="B128" s="8" t="s">
        <v>349</v>
      </c>
      <c r="C128" s="9" t="s">
        <v>350</v>
      </c>
      <c r="D128" s="9" t="s">
        <v>351</v>
      </c>
      <c r="E128" s="9"/>
    </row>
    <row r="129" spans="1:5" s="13" customFormat="1" x14ac:dyDescent="0.25">
      <c r="A129" s="7">
        <v>4</v>
      </c>
      <c r="B129" s="8" t="s">
        <v>352</v>
      </c>
      <c r="C129" s="9" t="s">
        <v>353</v>
      </c>
      <c r="D129" s="9" t="s">
        <v>354</v>
      </c>
      <c r="E129" s="9"/>
    </row>
    <row r="130" spans="1:5" s="13" customFormat="1" ht="30" x14ac:dyDescent="0.25">
      <c r="A130" s="7">
        <v>5</v>
      </c>
      <c r="B130" s="8" t="s">
        <v>355</v>
      </c>
      <c r="C130" s="9" t="s">
        <v>356</v>
      </c>
      <c r="D130" s="9" t="s">
        <v>357</v>
      </c>
      <c r="E130" s="9"/>
    </row>
    <row r="131" spans="1:5" s="13" customFormat="1" x14ac:dyDescent="0.25">
      <c r="A131" s="7">
        <v>6</v>
      </c>
      <c r="B131" s="8" t="s">
        <v>358</v>
      </c>
      <c r="C131" s="9" t="s">
        <v>359</v>
      </c>
      <c r="D131" s="9" t="s">
        <v>360</v>
      </c>
      <c r="E131" s="9"/>
    </row>
    <row r="132" spans="1:5" s="13" customFormat="1" x14ac:dyDescent="0.25">
      <c r="A132" s="7">
        <v>7</v>
      </c>
      <c r="B132" s="8" t="s">
        <v>361</v>
      </c>
      <c r="C132" s="9" t="s">
        <v>362</v>
      </c>
      <c r="D132" s="9" t="s">
        <v>363</v>
      </c>
      <c r="E132" s="9"/>
    </row>
    <row r="133" spans="1:5" s="13" customFormat="1" x14ac:dyDescent="0.25">
      <c r="A133" s="7">
        <v>8</v>
      </c>
      <c r="B133" s="8" t="s">
        <v>364</v>
      </c>
      <c r="C133" s="9" t="s">
        <v>365</v>
      </c>
      <c r="D133" s="9" t="s">
        <v>366</v>
      </c>
      <c r="E133" s="9"/>
    </row>
    <row r="134" spans="1:5" s="13" customFormat="1" x14ac:dyDescent="0.25">
      <c r="A134" s="7">
        <v>9</v>
      </c>
      <c r="B134" s="8" t="s">
        <v>367</v>
      </c>
      <c r="C134" s="9" t="s">
        <v>356</v>
      </c>
      <c r="D134" s="9" t="s">
        <v>368</v>
      </c>
      <c r="E134" s="9"/>
    </row>
    <row r="135" spans="1:5" s="13" customFormat="1" ht="30" x14ac:dyDescent="0.25">
      <c r="A135" s="7">
        <v>10</v>
      </c>
      <c r="B135" s="8" t="s">
        <v>369</v>
      </c>
      <c r="C135" s="9" t="s">
        <v>370</v>
      </c>
      <c r="D135" s="9" t="s">
        <v>371</v>
      </c>
      <c r="E135" s="9"/>
    </row>
    <row r="136" spans="1:5" s="13" customFormat="1" x14ac:dyDescent="0.25">
      <c r="A136" s="7">
        <v>11</v>
      </c>
      <c r="B136" s="8" t="s">
        <v>372</v>
      </c>
      <c r="C136" s="9" t="s">
        <v>373</v>
      </c>
      <c r="D136" s="9" t="s">
        <v>374</v>
      </c>
      <c r="E136" s="9"/>
    </row>
    <row r="137" spans="1:5" s="13" customFormat="1" ht="30" x14ac:dyDescent="0.25">
      <c r="A137" s="7">
        <v>12</v>
      </c>
      <c r="B137" s="8" t="s">
        <v>375</v>
      </c>
      <c r="C137" s="9" t="s">
        <v>376</v>
      </c>
      <c r="D137" s="9" t="s">
        <v>377</v>
      </c>
      <c r="E137" s="9"/>
    </row>
    <row r="138" spans="1:5" s="13" customFormat="1" ht="30" x14ac:dyDescent="0.25">
      <c r="A138" s="7">
        <v>13</v>
      </c>
      <c r="B138" s="8" t="s">
        <v>378</v>
      </c>
      <c r="C138" s="9" t="s">
        <v>379</v>
      </c>
      <c r="D138" s="9" t="s">
        <v>380</v>
      </c>
      <c r="E138" s="9"/>
    </row>
    <row r="139" spans="1:5" s="13" customFormat="1" x14ac:dyDescent="0.25">
      <c r="A139" s="7">
        <v>14</v>
      </c>
      <c r="B139" s="8" t="s">
        <v>381</v>
      </c>
      <c r="C139" s="9" t="s">
        <v>382</v>
      </c>
      <c r="D139" s="9" t="s">
        <v>383</v>
      </c>
      <c r="E139" s="9"/>
    </row>
    <row r="140" spans="1:5" s="15" customFormat="1" ht="30" x14ac:dyDescent="0.25">
      <c r="A140" s="4" t="s">
        <v>107</v>
      </c>
      <c r="B140" s="14" t="s">
        <v>384</v>
      </c>
      <c r="C140" s="14" t="s">
        <v>385</v>
      </c>
      <c r="D140" s="14" t="s">
        <v>386</v>
      </c>
      <c r="E140" s="14"/>
    </row>
    <row r="141" spans="1:5" s="13" customFormat="1" ht="30" x14ac:dyDescent="0.25">
      <c r="A141" s="7">
        <v>1</v>
      </c>
      <c r="B141" s="11" t="s">
        <v>387</v>
      </c>
      <c r="C141" s="12"/>
      <c r="D141" s="12"/>
      <c r="E141" s="12"/>
    </row>
    <row r="142" spans="1:5" s="13" customFormat="1" x14ac:dyDescent="0.25">
      <c r="A142" s="7">
        <v>2</v>
      </c>
      <c r="B142" s="11" t="s">
        <v>388</v>
      </c>
      <c r="C142" s="12"/>
      <c r="D142" s="12"/>
      <c r="E142" s="12"/>
    </row>
    <row r="143" spans="1:5" s="13" customFormat="1" x14ac:dyDescent="0.25">
      <c r="A143" s="7">
        <v>3</v>
      </c>
      <c r="B143" s="11" t="s">
        <v>389</v>
      </c>
      <c r="C143" s="12"/>
      <c r="D143" s="12"/>
      <c r="E143" s="12"/>
    </row>
    <row r="144" spans="1:5" s="13" customFormat="1" ht="30" x14ac:dyDescent="0.25">
      <c r="A144" s="7">
        <v>4</v>
      </c>
      <c r="B144" s="8" t="s">
        <v>390</v>
      </c>
      <c r="C144" s="9" t="s">
        <v>391</v>
      </c>
      <c r="D144" s="9" t="s">
        <v>392</v>
      </c>
      <c r="E144" s="9"/>
    </row>
    <row r="145" spans="1:5" s="13" customFormat="1" ht="30" x14ac:dyDescent="0.25">
      <c r="A145" s="7">
        <v>5</v>
      </c>
      <c r="B145" s="8" t="s">
        <v>393</v>
      </c>
      <c r="C145" s="9" t="s">
        <v>394</v>
      </c>
      <c r="D145" s="9" t="s">
        <v>395</v>
      </c>
      <c r="E145" s="9"/>
    </row>
    <row r="146" spans="1:5" s="13" customFormat="1" ht="30" x14ac:dyDescent="0.25">
      <c r="A146" s="7">
        <v>6</v>
      </c>
      <c r="B146" s="8" t="s">
        <v>396</v>
      </c>
      <c r="C146" s="9" t="s">
        <v>397</v>
      </c>
      <c r="D146" s="9" t="s">
        <v>398</v>
      </c>
      <c r="E146" s="9"/>
    </row>
    <row r="147" spans="1:5" s="13" customFormat="1" x14ac:dyDescent="0.25">
      <c r="A147" s="7">
        <v>7</v>
      </c>
      <c r="B147" s="8" t="s">
        <v>399</v>
      </c>
      <c r="C147" s="9" t="s">
        <v>400</v>
      </c>
      <c r="D147" s="9" t="s">
        <v>401</v>
      </c>
      <c r="E147" s="9"/>
    </row>
    <row r="148" spans="1:5" s="15" customFormat="1" ht="30" x14ac:dyDescent="0.25">
      <c r="A148" s="4" t="s">
        <v>114</v>
      </c>
      <c r="B148" s="14" t="s">
        <v>402</v>
      </c>
      <c r="C148" s="14" t="s">
        <v>403</v>
      </c>
      <c r="D148" s="14" t="s">
        <v>404</v>
      </c>
      <c r="E148" s="14"/>
    </row>
    <row r="149" spans="1:5" s="16" customFormat="1" ht="30" x14ac:dyDescent="0.25">
      <c r="A149" s="7">
        <v>1</v>
      </c>
      <c r="B149" s="8" t="s">
        <v>405</v>
      </c>
      <c r="C149" s="9" t="s">
        <v>406</v>
      </c>
      <c r="D149" s="9" t="s">
        <v>407</v>
      </c>
      <c r="E149" s="9"/>
    </row>
    <row r="150" spans="1:5" s="16" customFormat="1" ht="30" x14ac:dyDescent="0.25">
      <c r="A150" s="7">
        <v>2</v>
      </c>
      <c r="B150" s="8" t="s">
        <v>408</v>
      </c>
      <c r="C150" s="9" t="s">
        <v>409</v>
      </c>
      <c r="D150" s="9" t="s">
        <v>410</v>
      </c>
      <c r="E150" s="9"/>
    </row>
    <row r="151" spans="1:5" s="16" customFormat="1" ht="30" x14ac:dyDescent="0.25">
      <c r="A151" s="7">
        <v>3</v>
      </c>
      <c r="B151" s="8" t="s">
        <v>411</v>
      </c>
      <c r="C151" s="9" t="s">
        <v>412</v>
      </c>
      <c r="D151" s="9" t="s">
        <v>413</v>
      </c>
      <c r="E151" s="9"/>
    </row>
    <row r="152" spans="1:5" s="17" customFormat="1" ht="45" x14ac:dyDescent="0.25">
      <c r="A152" s="4" t="s">
        <v>414</v>
      </c>
      <c r="B152" s="14" t="s">
        <v>415</v>
      </c>
      <c r="C152" s="14" t="s">
        <v>416</v>
      </c>
      <c r="D152" s="14" t="s">
        <v>417</v>
      </c>
      <c r="E152" s="14"/>
    </row>
    <row r="153" spans="1:5" s="16" customFormat="1" ht="30" x14ac:dyDescent="0.25">
      <c r="A153" s="7">
        <v>1</v>
      </c>
      <c r="B153" s="8" t="s">
        <v>418</v>
      </c>
      <c r="C153" s="9" t="s">
        <v>419</v>
      </c>
      <c r="D153" s="9" t="s">
        <v>420</v>
      </c>
      <c r="E153" s="9"/>
    </row>
    <row r="154" spans="1:5" s="16" customFormat="1" ht="30" x14ac:dyDescent="0.25">
      <c r="A154" s="7">
        <v>2</v>
      </c>
      <c r="B154" s="8" t="s">
        <v>421</v>
      </c>
      <c r="C154" s="9" t="s">
        <v>422</v>
      </c>
      <c r="D154" s="9" t="s">
        <v>423</v>
      </c>
      <c r="E154" s="9"/>
    </row>
    <row r="155" spans="1:5" s="16" customFormat="1" ht="30" x14ac:dyDescent="0.25">
      <c r="A155" s="7">
        <v>3</v>
      </c>
      <c r="B155" s="8" t="s">
        <v>424</v>
      </c>
      <c r="C155" s="9" t="s">
        <v>419</v>
      </c>
      <c r="D155" s="9" t="s">
        <v>425</v>
      </c>
      <c r="E155" s="9"/>
    </row>
    <row r="156" spans="1:5" s="16" customFormat="1" x14ac:dyDescent="0.25">
      <c r="A156" s="7">
        <v>4</v>
      </c>
      <c r="B156" s="8" t="s">
        <v>426</v>
      </c>
      <c r="C156" s="9" t="s">
        <v>427</v>
      </c>
      <c r="D156" s="9" t="s">
        <v>428</v>
      </c>
      <c r="E156" s="9"/>
    </row>
    <row r="157" spans="1:5" s="16" customFormat="1" x14ac:dyDescent="0.25">
      <c r="A157" s="7">
        <v>5</v>
      </c>
      <c r="B157" s="8" t="s">
        <v>429</v>
      </c>
      <c r="C157" s="9" t="s">
        <v>430</v>
      </c>
      <c r="D157" s="9" t="s">
        <v>431</v>
      </c>
      <c r="E157" s="9"/>
    </row>
    <row r="158" spans="1:5" s="17" customFormat="1" ht="30" x14ac:dyDescent="0.25">
      <c r="A158" s="4" t="s">
        <v>432</v>
      </c>
      <c r="B158" s="14" t="s">
        <v>433</v>
      </c>
      <c r="C158" s="14" t="s">
        <v>434</v>
      </c>
      <c r="D158" s="14" t="s">
        <v>435</v>
      </c>
      <c r="E158" s="14"/>
    </row>
    <row r="159" spans="1:5" s="16" customFormat="1" x14ac:dyDescent="0.25">
      <c r="A159" s="7">
        <v>1</v>
      </c>
      <c r="B159" s="11" t="s">
        <v>436</v>
      </c>
      <c r="C159" s="12"/>
      <c r="D159" s="12"/>
      <c r="E159" s="12"/>
    </row>
    <row r="160" spans="1:5" s="16" customFormat="1" ht="30" x14ac:dyDescent="0.25">
      <c r="A160" s="7">
        <v>2</v>
      </c>
      <c r="B160" s="11" t="s">
        <v>437</v>
      </c>
      <c r="C160" s="12"/>
      <c r="D160" s="12"/>
      <c r="E160" s="12"/>
    </row>
    <row r="161" spans="1:5" s="16" customFormat="1" x14ac:dyDescent="0.25">
      <c r="A161" s="7">
        <v>3</v>
      </c>
      <c r="B161" s="11" t="s">
        <v>438</v>
      </c>
      <c r="C161" s="12"/>
      <c r="D161" s="12"/>
      <c r="E161" s="12"/>
    </row>
    <row r="162" spans="1:5" s="17" customFormat="1" x14ac:dyDescent="0.25">
      <c r="A162" s="4" t="s">
        <v>439</v>
      </c>
      <c r="B162" s="14" t="s">
        <v>440</v>
      </c>
      <c r="C162" s="14" t="s">
        <v>441</v>
      </c>
      <c r="D162" s="14" t="s">
        <v>442</v>
      </c>
      <c r="E162" s="14"/>
    </row>
    <row r="163" spans="1:5" s="16" customFormat="1" ht="30" x14ac:dyDescent="0.25">
      <c r="A163" s="7">
        <v>1</v>
      </c>
      <c r="B163" s="8" t="s">
        <v>443</v>
      </c>
      <c r="C163" s="9" t="s">
        <v>444</v>
      </c>
      <c r="D163" s="9" t="s">
        <v>445</v>
      </c>
      <c r="E163" s="9"/>
    </row>
    <row r="164" spans="1:5" s="16" customFormat="1" x14ac:dyDescent="0.25">
      <c r="A164" s="7">
        <v>2</v>
      </c>
      <c r="B164" s="8" t="s">
        <v>446</v>
      </c>
      <c r="C164" s="9" t="s">
        <v>447</v>
      </c>
      <c r="D164" s="9" t="s">
        <v>448</v>
      </c>
      <c r="E164" s="9"/>
    </row>
    <row r="165" spans="1:5" s="16" customFormat="1" ht="30" x14ac:dyDescent="0.25">
      <c r="A165" s="7">
        <v>3</v>
      </c>
      <c r="B165" s="8" t="s">
        <v>449</v>
      </c>
      <c r="C165" s="9" t="s">
        <v>450</v>
      </c>
      <c r="D165" s="9" t="s">
        <v>451</v>
      </c>
      <c r="E165" s="9"/>
    </row>
    <row r="166" spans="1:5" s="16" customFormat="1" ht="30" x14ac:dyDescent="0.25">
      <c r="A166" s="7">
        <v>4</v>
      </c>
      <c r="B166" s="8" t="s">
        <v>452</v>
      </c>
      <c r="C166" s="9" t="s">
        <v>453</v>
      </c>
      <c r="D166" s="9" t="s">
        <v>454</v>
      </c>
      <c r="E166" s="9"/>
    </row>
    <row r="167" spans="1:5" s="16" customFormat="1" x14ac:dyDescent="0.25">
      <c r="A167" s="7">
        <v>5</v>
      </c>
      <c r="B167" s="8" t="s">
        <v>455</v>
      </c>
      <c r="C167" s="9" t="s">
        <v>456</v>
      </c>
      <c r="D167" s="9" t="s">
        <v>457</v>
      </c>
      <c r="E167" s="9"/>
    </row>
    <row r="168" spans="1:5" s="16" customFormat="1" ht="24.75" x14ac:dyDescent="0.25">
      <c r="A168" s="974" t="s">
        <v>458</v>
      </c>
      <c r="B168" s="974"/>
      <c r="C168" s="974"/>
      <c r="D168" s="974"/>
    </row>
    <row r="169" spans="1:5" s="17" customFormat="1" ht="30" x14ac:dyDescent="0.25">
      <c r="A169" s="4" t="s">
        <v>6</v>
      </c>
      <c r="B169" s="14" t="s">
        <v>459</v>
      </c>
      <c r="C169" s="14" t="s">
        <v>460</v>
      </c>
      <c r="D169" s="14" t="s">
        <v>461</v>
      </c>
      <c r="E169" s="14"/>
    </row>
    <row r="170" spans="1:5" s="16" customFormat="1" ht="30" x14ac:dyDescent="0.25">
      <c r="A170" s="7">
        <v>1</v>
      </c>
      <c r="B170" s="8" t="s">
        <v>462</v>
      </c>
      <c r="C170" s="9" t="s">
        <v>463</v>
      </c>
      <c r="D170" s="9" t="s">
        <v>464</v>
      </c>
      <c r="E170" s="9"/>
    </row>
    <row r="171" spans="1:5" s="16" customFormat="1" ht="30" x14ac:dyDescent="0.25">
      <c r="A171" s="7">
        <v>2</v>
      </c>
      <c r="B171" s="8" t="s">
        <v>465</v>
      </c>
      <c r="C171" s="8" t="s">
        <v>466</v>
      </c>
      <c r="D171" s="9" t="s">
        <v>467</v>
      </c>
      <c r="E171" s="9"/>
    </row>
    <row r="172" spans="1:5" s="17" customFormat="1" ht="30" x14ac:dyDescent="0.25">
      <c r="A172" s="4" t="s">
        <v>82</v>
      </c>
      <c r="B172" s="18" t="s">
        <v>468</v>
      </c>
      <c r="C172" s="18" t="s">
        <v>469</v>
      </c>
      <c r="D172" s="18"/>
      <c r="E172" s="18"/>
    </row>
    <row r="173" spans="1:5" s="16" customFormat="1" ht="30" x14ac:dyDescent="0.25">
      <c r="A173" s="7">
        <v>1</v>
      </c>
      <c r="B173" s="8" t="s">
        <v>470</v>
      </c>
      <c r="C173" s="9" t="s">
        <v>80</v>
      </c>
      <c r="D173" s="9" t="s">
        <v>471</v>
      </c>
      <c r="E173" s="9"/>
    </row>
    <row r="174" spans="1:5" s="16" customFormat="1" ht="24.75" x14ac:dyDescent="0.25">
      <c r="A174" s="974" t="s">
        <v>472</v>
      </c>
      <c r="B174" s="974"/>
      <c r="C174" s="974"/>
      <c r="D174" s="974"/>
    </row>
    <row r="175" spans="1:5" s="17" customFormat="1" ht="30" x14ac:dyDescent="0.25">
      <c r="A175" s="4" t="s">
        <v>6</v>
      </c>
      <c r="B175" s="14" t="s">
        <v>473</v>
      </c>
      <c r="C175" s="14" t="s">
        <v>474</v>
      </c>
      <c r="D175" s="14" t="s">
        <v>475</v>
      </c>
      <c r="E175" s="14"/>
    </row>
    <row r="176" spans="1:5" s="16" customFormat="1" ht="30" x14ac:dyDescent="0.25">
      <c r="A176" s="7">
        <v>1</v>
      </c>
      <c r="B176" s="8" t="s">
        <v>476</v>
      </c>
      <c r="C176" s="9" t="s">
        <v>477</v>
      </c>
      <c r="D176" s="9" t="s">
        <v>478</v>
      </c>
      <c r="E176" s="9"/>
    </row>
    <row r="177" spans="1:5" s="16" customFormat="1" x14ac:dyDescent="0.25">
      <c r="A177" s="7">
        <v>2</v>
      </c>
      <c r="B177" s="8" t="s">
        <v>479</v>
      </c>
      <c r="C177" s="9" t="s">
        <v>480</v>
      </c>
      <c r="D177" s="9" t="s">
        <v>481</v>
      </c>
      <c r="E177" s="9"/>
    </row>
    <row r="178" spans="1:5" s="16" customFormat="1" ht="30" x14ac:dyDescent="0.25">
      <c r="A178" s="7">
        <v>3</v>
      </c>
      <c r="B178" s="8" t="s">
        <v>482</v>
      </c>
      <c r="C178" s="9" t="s">
        <v>483</v>
      </c>
      <c r="D178" s="9" t="s">
        <v>484</v>
      </c>
      <c r="E178" s="9"/>
    </row>
    <row r="179" spans="1:5" s="16" customFormat="1" ht="30" x14ac:dyDescent="0.25">
      <c r="A179" s="7">
        <v>4</v>
      </c>
      <c r="B179" s="8" t="s">
        <v>485</v>
      </c>
      <c r="C179" s="9" t="s">
        <v>486</v>
      </c>
      <c r="D179" s="9" t="s">
        <v>487</v>
      </c>
      <c r="E179" s="9"/>
    </row>
    <row r="180" spans="1:5" s="17" customFormat="1" ht="30" x14ac:dyDescent="0.25">
      <c r="A180" s="4" t="s">
        <v>82</v>
      </c>
      <c r="B180" s="14" t="s">
        <v>488</v>
      </c>
      <c r="C180" s="14" t="s">
        <v>489</v>
      </c>
      <c r="D180" s="14" t="s">
        <v>490</v>
      </c>
      <c r="E180" s="14"/>
    </row>
    <row r="181" spans="1:5" s="16" customFormat="1" ht="30" x14ac:dyDescent="0.25">
      <c r="A181" s="7">
        <v>1</v>
      </c>
      <c r="B181" s="8" t="s">
        <v>491</v>
      </c>
      <c r="C181" s="8" t="s">
        <v>492</v>
      </c>
      <c r="D181" s="9" t="s">
        <v>493</v>
      </c>
      <c r="E181" s="9"/>
    </row>
    <row r="182" spans="1:5" s="16" customFormat="1" ht="30" x14ac:dyDescent="0.25">
      <c r="A182" s="7">
        <v>2</v>
      </c>
      <c r="B182" s="8" t="s">
        <v>494</v>
      </c>
      <c r="C182" s="9" t="s">
        <v>495</v>
      </c>
      <c r="D182" s="9" t="s">
        <v>496</v>
      </c>
      <c r="E182" s="9"/>
    </row>
    <row r="183" spans="1:5" s="16" customFormat="1" ht="30" x14ac:dyDescent="0.25">
      <c r="A183" s="7">
        <v>3</v>
      </c>
      <c r="B183" s="8" t="s">
        <v>497</v>
      </c>
      <c r="C183" s="9" t="s">
        <v>498</v>
      </c>
      <c r="D183" s="9" t="s">
        <v>499</v>
      </c>
      <c r="E183" s="9"/>
    </row>
    <row r="184" spans="1:5" s="17" customFormat="1" ht="30" x14ac:dyDescent="0.25">
      <c r="A184" s="4" t="s">
        <v>107</v>
      </c>
      <c r="B184" s="14" t="s">
        <v>500</v>
      </c>
      <c r="C184" s="14" t="s">
        <v>501</v>
      </c>
      <c r="D184" s="14" t="s">
        <v>502</v>
      </c>
      <c r="E184" s="14"/>
    </row>
    <row r="185" spans="1:5" s="16" customFormat="1" ht="30" x14ac:dyDescent="0.25">
      <c r="A185" s="7">
        <v>1</v>
      </c>
      <c r="B185" s="8" t="s">
        <v>503</v>
      </c>
      <c r="C185" s="9" t="s">
        <v>504</v>
      </c>
      <c r="D185" s="9" t="s">
        <v>505</v>
      </c>
      <c r="E185" s="9"/>
    </row>
    <row r="186" spans="1:5" s="16" customFormat="1" ht="30" x14ac:dyDescent="0.25">
      <c r="A186" s="7">
        <v>2</v>
      </c>
      <c r="B186" s="8" t="s">
        <v>506</v>
      </c>
      <c r="C186" s="9" t="s">
        <v>507</v>
      </c>
      <c r="D186" s="9" t="s">
        <v>508</v>
      </c>
      <c r="E186" s="9"/>
    </row>
    <row r="187" spans="1:5" s="16" customFormat="1" ht="30" x14ac:dyDescent="0.25">
      <c r="A187" s="7">
        <v>3</v>
      </c>
      <c r="B187" s="8" t="s">
        <v>509</v>
      </c>
      <c r="C187" s="9" t="s">
        <v>510</v>
      </c>
      <c r="D187" s="9" t="s">
        <v>511</v>
      </c>
      <c r="E187" s="9"/>
    </row>
    <row r="188" spans="1:5" s="16" customFormat="1" x14ac:dyDescent="0.25">
      <c r="A188" s="7">
        <v>4</v>
      </c>
      <c r="B188" s="8" t="s">
        <v>512</v>
      </c>
      <c r="C188" s="9" t="s">
        <v>513</v>
      </c>
      <c r="D188" s="9" t="s">
        <v>514</v>
      </c>
      <c r="E188" s="9"/>
    </row>
    <row r="189" spans="1:5" s="17" customFormat="1" ht="30" x14ac:dyDescent="0.25">
      <c r="A189" s="4" t="s">
        <v>114</v>
      </c>
      <c r="B189" s="14" t="s">
        <v>515</v>
      </c>
      <c r="C189" s="14" t="s">
        <v>516</v>
      </c>
      <c r="D189" s="14" t="s">
        <v>517</v>
      </c>
      <c r="E189" s="14"/>
    </row>
    <row r="190" spans="1:5" s="16" customFormat="1" ht="30" x14ac:dyDescent="0.25">
      <c r="A190" s="7">
        <v>1</v>
      </c>
      <c r="B190" s="8" t="s">
        <v>518</v>
      </c>
      <c r="C190" s="8" t="s">
        <v>519</v>
      </c>
      <c r="D190" s="9" t="s">
        <v>520</v>
      </c>
      <c r="E190" s="9"/>
    </row>
    <row r="191" spans="1:5" s="16" customFormat="1" ht="30" x14ac:dyDescent="0.25">
      <c r="A191" s="7">
        <v>2</v>
      </c>
      <c r="B191" s="8" t="s">
        <v>521</v>
      </c>
      <c r="C191" s="9" t="s">
        <v>522</v>
      </c>
      <c r="D191" s="9" t="s">
        <v>523</v>
      </c>
      <c r="E191" s="9"/>
    </row>
    <row r="192" spans="1:5" s="16" customFormat="1" ht="30" x14ac:dyDescent="0.25">
      <c r="A192" s="7">
        <v>3</v>
      </c>
      <c r="B192" s="8" t="s">
        <v>524</v>
      </c>
      <c r="C192" s="8" t="s">
        <v>525</v>
      </c>
      <c r="D192" s="9" t="s">
        <v>526</v>
      </c>
      <c r="E192" s="9"/>
    </row>
    <row r="193" spans="1:5" s="17" customFormat="1" ht="30" x14ac:dyDescent="0.25">
      <c r="A193" s="4" t="s">
        <v>414</v>
      </c>
      <c r="B193" s="14" t="s">
        <v>527</v>
      </c>
      <c r="C193" s="14" t="s">
        <v>528</v>
      </c>
      <c r="D193" s="14" t="s">
        <v>529</v>
      </c>
      <c r="E193" s="14"/>
    </row>
    <row r="194" spans="1:5" s="16" customFormat="1" x14ac:dyDescent="0.25">
      <c r="A194" s="7">
        <v>1</v>
      </c>
      <c r="B194" s="8" t="s">
        <v>530</v>
      </c>
      <c r="C194" s="9" t="s">
        <v>531</v>
      </c>
      <c r="D194" s="9" t="s">
        <v>532</v>
      </c>
      <c r="E194" s="9"/>
    </row>
    <row r="195" spans="1:5" s="16" customFormat="1" x14ac:dyDescent="0.25">
      <c r="A195" s="7">
        <v>2</v>
      </c>
      <c r="B195" s="8" t="s">
        <v>533</v>
      </c>
      <c r="C195" s="9" t="s">
        <v>534</v>
      </c>
      <c r="D195" s="9" t="s">
        <v>535</v>
      </c>
      <c r="E195" s="9"/>
    </row>
    <row r="196" spans="1:5" s="17" customFormat="1" ht="30" x14ac:dyDescent="0.25">
      <c r="A196" s="4" t="s">
        <v>432</v>
      </c>
      <c r="B196" s="14" t="s">
        <v>536</v>
      </c>
      <c r="C196" s="14" t="s">
        <v>537</v>
      </c>
      <c r="D196" s="14" t="s">
        <v>538</v>
      </c>
      <c r="E196" s="14"/>
    </row>
    <row r="197" spans="1:5" s="16" customFormat="1" ht="30" x14ac:dyDescent="0.25">
      <c r="A197" s="7">
        <v>1</v>
      </c>
      <c r="B197" s="8" t="s">
        <v>539</v>
      </c>
      <c r="C197" s="9" t="s">
        <v>540</v>
      </c>
      <c r="D197" s="9" t="s">
        <v>541</v>
      </c>
      <c r="E197" s="9"/>
    </row>
    <row r="198" spans="1:5" s="16" customFormat="1" ht="30" x14ac:dyDescent="0.25">
      <c r="A198" s="7">
        <v>2</v>
      </c>
      <c r="B198" s="8" t="s">
        <v>542</v>
      </c>
      <c r="C198" s="9" t="s">
        <v>543</v>
      </c>
      <c r="D198" s="9" t="s">
        <v>543</v>
      </c>
      <c r="E198" s="9"/>
    </row>
    <row r="199" spans="1:5" s="13" customFormat="1" x14ac:dyDescent="0.25">
      <c r="A199" s="7">
        <v>3</v>
      </c>
      <c r="B199" s="8" t="s">
        <v>544</v>
      </c>
      <c r="C199" s="9" t="s">
        <v>545</v>
      </c>
      <c r="D199" s="9" t="s">
        <v>546</v>
      </c>
      <c r="E199" s="9"/>
    </row>
    <row r="200" spans="1:5" s="13" customFormat="1" ht="24.75" x14ac:dyDescent="0.25">
      <c r="A200" s="974" t="s">
        <v>547</v>
      </c>
      <c r="B200" s="974"/>
      <c r="C200" s="974"/>
      <c r="D200" s="974"/>
    </row>
    <row r="201" spans="1:5" s="15" customFormat="1" ht="30" x14ac:dyDescent="0.25">
      <c r="A201" s="4" t="s">
        <v>6</v>
      </c>
      <c r="B201" s="14" t="s">
        <v>548</v>
      </c>
      <c r="C201" s="14" t="s">
        <v>549</v>
      </c>
      <c r="D201" s="14" t="s">
        <v>550</v>
      </c>
      <c r="E201" s="14"/>
    </row>
    <row r="202" spans="1:5" s="13" customFormat="1" x14ac:dyDescent="0.25">
      <c r="A202" s="7">
        <v>1</v>
      </c>
      <c r="B202" s="8" t="s">
        <v>551</v>
      </c>
      <c r="C202" s="8" t="s">
        <v>552</v>
      </c>
      <c r="D202" s="9" t="s">
        <v>553</v>
      </c>
      <c r="E202" s="9"/>
    </row>
    <row r="203" spans="1:5" s="13" customFormat="1" ht="30" x14ac:dyDescent="0.25">
      <c r="A203" s="7">
        <v>2</v>
      </c>
      <c r="B203" s="8" t="s">
        <v>554</v>
      </c>
      <c r="C203" s="8" t="s">
        <v>555</v>
      </c>
      <c r="D203" s="9" t="s">
        <v>556</v>
      </c>
      <c r="E203" s="9"/>
    </row>
    <row r="204" spans="1:5" s="13" customFormat="1" x14ac:dyDescent="0.25">
      <c r="A204" s="7">
        <v>3</v>
      </c>
      <c r="B204" s="8" t="s">
        <v>557</v>
      </c>
      <c r="C204" s="8" t="s">
        <v>558</v>
      </c>
      <c r="D204" s="9" t="s">
        <v>559</v>
      </c>
      <c r="E204" s="9"/>
    </row>
    <row r="205" spans="1:5" s="13" customFormat="1" x14ac:dyDescent="0.25">
      <c r="A205" s="7">
        <v>4</v>
      </c>
      <c r="B205" s="8" t="s">
        <v>560</v>
      </c>
      <c r="C205" s="8" t="s">
        <v>561</v>
      </c>
      <c r="D205" s="9" t="s">
        <v>562</v>
      </c>
      <c r="E205" s="9"/>
    </row>
    <row r="206" spans="1:5" s="13" customFormat="1" x14ac:dyDescent="0.25">
      <c r="A206" s="7">
        <v>5</v>
      </c>
      <c r="B206" s="8" t="s">
        <v>563</v>
      </c>
      <c r="C206" s="8" t="s">
        <v>564</v>
      </c>
      <c r="D206" s="9" t="s">
        <v>565</v>
      </c>
      <c r="E206" s="9"/>
    </row>
    <row r="207" spans="1:5" s="13" customFormat="1" x14ac:dyDescent="0.25">
      <c r="A207" s="7">
        <v>6</v>
      </c>
      <c r="B207" s="8" t="s">
        <v>566</v>
      </c>
      <c r="C207" s="8" t="s">
        <v>567</v>
      </c>
      <c r="D207" s="9" t="s">
        <v>568</v>
      </c>
      <c r="E207" s="9"/>
    </row>
    <row r="208" spans="1:5" s="13" customFormat="1" ht="30" x14ac:dyDescent="0.25">
      <c r="A208" s="7">
        <v>7</v>
      </c>
      <c r="B208" s="8" t="s">
        <v>569</v>
      </c>
      <c r="C208" s="8" t="s">
        <v>570</v>
      </c>
      <c r="D208" s="9" t="s">
        <v>571</v>
      </c>
      <c r="E208" s="9"/>
    </row>
    <row r="209" spans="1:5" s="13" customFormat="1" x14ac:dyDescent="0.25">
      <c r="A209" s="7">
        <v>8</v>
      </c>
      <c r="B209" s="9" t="s">
        <v>572</v>
      </c>
      <c r="C209" s="8" t="s">
        <v>573</v>
      </c>
      <c r="D209" s="9" t="s">
        <v>574</v>
      </c>
      <c r="E209" s="9"/>
    </row>
    <row r="210" spans="1:5" s="13" customFormat="1" ht="24.75" x14ac:dyDescent="0.25">
      <c r="A210" s="974" t="s">
        <v>575</v>
      </c>
      <c r="B210" s="974"/>
      <c r="C210" s="974"/>
      <c r="D210" s="974"/>
    </row>
    <row r="211" spans="1:5" s="15" customFormat="1" ht="30" x14ac:dyDescent="0.25">
      <c r="A211" s="4" t="s">
        <v>6</v>
      </c>
      <c r="B211" s="14" t="s">
        <v>576</v>
      </c>
      <c r="C211" s="14" t="s">
        <v>577</v>
      </c>
      <c r="D211" s="14" t="s">
        <v>578</v>
      </c>
      <c r="E211" s="14"/>
    </row>
    <row r="212" spans="1:5" s="13" customFormat="1" x14ac:dyDescent="0.25">
      <c r="A212" s="7">
        <v>1</v>
      </c>
      <c r="B212" s="8" t="s">
        <v>579</v>
      </c>
      <c r="C212" s="9" t="s">
        <v>580</v>
      </c>
      <c r="D212" s="9" t="s">
        <v>581</v>
      </c>
      <c r="E212" s="9"/>
    </row>
    <row r="213" spans="1:5" s="13" customFormat="1" x14ac:dyDescent="0.25">
      <c r="A213" s="7">
        <v>2</v>
      </c>
      <c r="B213" s="8" t="s">
        <v>582</v>
      </c>
      <c r="C213" s="9" t="s">
        <v>583</v>
      </c>
      <c r="D213" s="9" t="s">
        <v>584</v>
      </c>
      <c r="E213" s="9"/>
    </row>
    <row r="214" spans="1:5" s="13" customFormat="1" x14ac:dyDescent="0.25">
      <c r="A214" s="7">
        <v>3</v>
      </c>
      <c r="B214" s="8" t="s">
        <v>585</v>
      </c>
      <c r="C214" s="9" t="s">
        <v>586</v>
      </c>
      <c r="D214" s="9" t="s">
        <v>587</v>
      </c>
      <c r="E214" s="9"/>
    </row>
    <row r="215" spans="1:5" s="13" customFormat="1" x14ac:dyDescent="0.25">
      <c r="A215" s="7">
        <v>4</v>
      </c>
      <c r="B215" s="8" t="s">
        <v>588</v>
      </c>
      <c r="C215" s="9" t="s">
        <v>589</v>
      </c>
      <c r="D215" s="9" t="s">
        <v>590</v>
      </c>
      <c r="E215" s="9"/>
    </row>
    <row r="216" spans="1:5" s="13" customFormat="1" x14ac:dyDescent="0.25">
      <c r="A216" s="7">
        <v>5</v>
      </c>
      <c r="B216" s="8" t="s">
        <v>591</v>
      </c>
      <c r="C216" s="9" t="s">
        <v>592</v>
      </c>
      <c r="D216" s="9" t="s">
        <v>593</v>
      </c>
      <c r="E216" s="9"/>
    </row>
    <row r="217" spans="1:5" s="13" customFormat="1" ht="30" x14ac:dyDescent="0.25">
      <c r="A217" s="7">
        <v>6</v>
      </c>
      <c r="B217" s="8" t="s">
        <v>594</v>
      </c>
      <c r="C217" s="9" t="s">
        <v>595</v>
      </c>
      <c r="D217" s="9" t="s">
        <v>596</v>
      </c>
      <c r="E217" s="9"/>
    </row>
    <row r="218" spans="1:5" s="13" customFormat="1" x14ac:dyDescent="0.25">
      <c r="A218" s="7">
        <v>7</v>
      </c>
      <c r="B218" s="8" t="s">
        <v>597</v>
      </c>
      <c r="C218" s="9" t="s">
        <v>598</v>
      </c>
      <c r="D218" s="9" t="s">
        <v>599</v>
      </c>
      <c r="E218" s="9"/>
    </row>
    <row r="219" spans="1:5" s="13" customFormat="1" x14ac:dyDescent="0.25">
      <c r="A219" s="7">
        <v>8</v>
      </c>
      <c r="B219" s="8" t="s">
        <v>600</v>
      </c>
      <c r="C219" s="9" t="s">
        <v>601</v>
      </c>
      <c r="D219" s="9" t="s">
        <v>602</v>
      </c>
      <c r="E219" s="9"/>
    </row>
    <row r="220" spans="1:5" s="13" customFormat="1" x14ac:dyDescent="0.25">
      <c r="A220" s="7">
        <v>9</v>
      </c>
      <c r="B220" s="8" t="s">
        <v>603</v>
      </c>
      <c r="C220" s="9" t="s">
        <v>604</v>
      </c>
      <c r="D220" s="9" t="s">
        <v>599</v>
      </c>
      <c r="E220" s="9"/>
    </row>
    <row r="221" spans="1:5" s="13" customFormat="1" x14ac:dyDescent="0.25">
      <c r="A221" s="7">
        <v>10</v>
      </c>
      <c r="B221" s="8" t="s">
        <v>605</v>
      </c>
      <c r="C221" s="9" t="s">
        <v>606</v>
      </c>
      <c r="D221" s="9" t="s">
        <v>599</v>
      </c>
      <c r="E221" s="9"/>
    </row>
    <row r="222" spans="1:5" s="13" customFormat="1" x14ac:dyDescent="0.25">
      <c r="A222" s="7">
        <v>11</v>
      </c>
      <c r="B222" s="8" t="s">
        <v>607</v>
      </c>
      <c r="C222" s="9" t="s">
        <v>608</v>
      </c>
      <c r="D222" s="9" t="s">
        <v>609</v>
      </c>
      <c r="E222" s="9"/>
    </row>
    <row r="223" spans="1:5" s="13" customFormat="1" x14ac:dyDescent="0.25">
      <c r="A223" s="7">
        <v>12</v>
      </c>
      <c r="B223" s="8" t="s">
        <v>610</v>
      </c>
      <c r="C223" s="9" t="s">
        <v>611</v>
      </c>
      <c r="D223" s="9" t="s">
        <v>599</v>
      </c>
      <c r="E223" s="9"/>
    </row>
    <row r="224" spans="1:5" s="15" customFormat="1" x14ac:dyDescent="0.25">
      <c r="A224" s="4" t="s">
        <v>82</v>
      </c>
      <c r="B224" s="14" t="s">
        <v>612</v>
      </c>
      <c r="C224" s="14" t="s">
        <v>613</v>
      </c>
      <c r="D224" s="14" t="s">
        <v>614</v>
      </c>
      <c r="E224" s="14"/>
    </row>
    <row r="225" spans="1:5" s="13" customFormat="1" x14ac:dyDescent="0.25">
      <c r="A225" s="7">
        <v>1</v>
      </c>
      <c r="B225" s="8" t="s">
        <v>615</v>
      </c>
      <c r="C225" s="9" t="s">
        <v>616</v>
      </c>
      <c r="D225" s="9" t="s">
        <v>617</v>
      </c>
      <c r="E225" s="9"/>
    </row>
    <row r="226" spans="1:5" s="13" customFormat="1" ht="30" x14ac:dyDescent="0.25">
      <c r="A226" s="7">
        <v>2</v>
      </c>
      <c r="B226" s="8" t="s">
        <v>618</v>
      </c>
      <c r="C226" s="9" t="s">
        <v>619</v>
      </c>
      <c r="D226" s="9" t="s">
        <v>620</v>
      </c>
      <c r="E226" s="9"/>
    </row>
    <row r="227" spans="1:5" s="13" customFormat="1" x14ac:dyDescent="0.25">
      <c r="A227" s="7">
        <v>3</v>
      </c>
      <c r="B227" s="8" t="s">
        <v>621</v>
      </c>
      <c r="C227" s="9" t="s">
        <v>622</v>
      </c>
      <c r="D227" s="9" t="s">
        <v>623</v>
      </c>
      <c r="E227" s="9"/>
    </row>
    <row r="228" spans="1:5" s="13" customFormat="1" ht="30" x14ac:dyDescent="0.25">
      <c r="A228" s="7">
        <v>4</v>
      </c>
      <c r="B228" s="8" t="s">
        <v>624</v>
      </c>
      <c r="C228" s="9" t="s">
        <v>625</v>
      </c>
      <c r="D228" s="9" t="s">
        <v>599</v>
      </c>
      <c r="E228" s="9"/>
    </row>
    <row r="229" spans="1:5" s="13" customFormat="1" x14ac:dyDescent="0.25">
      <c r="A229" s="7">
        <v>5</v>
      </c>
      <c r="B229" s="8" t="s">
        <v>626</v>
      </c>
      <c r="C229" s="9" t="s">
        <v>622</v>
      </c>
      <c r="D229" s="9" t="s">
        <v>627</v>
      </c>
      <c r="E229" s="9"/>
    </row>
    <row r="230" spans="1:5" s="16" customFormat="1" ht="30" x14ac:dyDescent="0.25">
      <c r="A230" s="7">
        <v>6</v>
      </c>
      <c r="B230" s="8" t="s">
        <v>628</v>
      </c>
      <c r="C230" s="9" t="s">
        <v>629</v>
      </c>
      <c r="D230" s="9" t="s">
        <v>630</v>
      </c>
      <c r="E230" s="9"/>
    </row>
    <row r="231" spans="1:5" s="16" customFormat="1" ht="30" x14ac:dyDescent="0.25">
      <c r="A231" s="7">
        <v>7</v>
      </c>
      <c r="B231" s="8" t="s">
        <v>631</v>
      </c>
      <c r="C231" s="9" t="s">
        <v>629</v>
      </c>
      <c r="D231" s="9" t="s">
        <v>632</v>
      </c>
      <c r="E231" s="9"/>
    </row>
    <row r="232" spans="1:5" s="17" customFormat="1" ht="45" x14ac:dyDescent="0.25">
      <c r="A232" s="4" t="s">
        <v>107</v>
      </c>
      <c r="B232" s="14" t="s">
        <v>633</v>
      </c>
      <c r="C232" s="14" t="s">
        <v>634</v>
      </c>
      <c r="D232" s="14" t="s">
        <v>635</v>
      </c>
      <c r="E232" s="14"/>
    </row>
    <row r="233" spans="1:5" s="16" customFormat="1" x14ac:dyDescent="0.25">
      <c r="A233" s="7">
        <v>1</v>
      </c>
      <c r="B233" s="8" t="s">
        <v>636</v>
      </c>
      <c r="C233" s="9" t="s">
        <v>637</v>
      </c>
      <c r="D233" s="9" t="s">
        <v>638</v>
      </c>
      <c r="E233" s="9"/>
    </row>
    <row r="234" spans="1:5" s="16" customFormat="1" x14ac:dyDescent="0.25">
      <c r="A234" s="7">
        <v>2</v>
      </c>
      <c r="B234" s="8" t="s">
        <v>639</v>
      </c>
      <c r="C234" s="9" t="s">
        <v>637</v>
      </c>
      <c r="D234" s="9" t="s">
        <v>640</v>
      </c>
      <c r="E234" s="9"/>
    </row>
    <row r="235" spans="1:5" s="16" customFormat="1" ht="30" x14ac:dyDescent="0.25">
      <c r="A235" s="7">
        <v>3</v>
      </c>
      <c r="B235" s="8" t="s">
        <v>641</v>
      </c>
      <c r="C235" s="9" t="s">
        <v>642</v>
      </c>
      <c r="D235" s="9" t="s">
        <v>643</v>
      </c>
      <c r="E235" s="9"/>
    </row>
    <row r="236" spans="1:5" s="16" customFormat="1" ht="30" x14ac:dyDescent="0.25">
      <c r="A236" s="7">
        <v>4</v>
      </c>
      <c r="B236" s="8" t="s">
        <v>644</v>
      </c>
      <c r="C236" s="9" t="s">
        <v>642</v>
      </c>
      <c r="D236" s="9" t="s">
        <v>645</v>
      </c>
      <c r="E236" s="9"/>
    </row>
    <row r="237" spans="1:5" s="16" customFormat="1" ht="30" x14ac:dyDescent="0.25">
      <c r="A237" s="7">
        <v>5</v>
      </c>
      <c r="B237" s="8" t="s">
        <v>646</v>
      </c>
      <c r="C237" s="9" t="s">
        <v>647</v>
      </c>
      <c r="D237" s="9" t="s">
        <v>648</v>
      </c>
      <c r="E237" s="9"/>
    </row>
    <row r="238" spans="1:5" s="17" customFormat="1" ht="45" x14ac:dyDescent="0.25">
      <c r="A238" s="4" t="s">
        <v>114</v>
      </c>
      <c r="B238" s="14" t="s">
        <v>649</v>
      </c>
      <c r="C238" s="14" t="s">
        <v>650</v>
      </c>
      <c r="D238" s="14" t="s">
        <v>651</v>
      </c>
      <c r="E238" s="14"/>
    </row>
    <row r="239" spans="1:5" s="16" customFormat="1" ht="30" x14ac:dyDescent="0.25">
      <c r="A239" s="7">
        <v>1</v>
      </c>
      <c r="B239" s="8" t="s">
        <v>652</v>
      </c>
      <c r="C239" s="9" t="s">
        <v>653</v>
      </c>
      <c r="D239" s="9" t="s">
        <v>654</v>
      </c>
      <c r="E239" s="9"/>
    </row>
    <row r="240" spans="1:5" s="16" customFormat="1" x14ac:dyDescent="0.25">
      <c r="A240" s="7">
        <v>2</v>
      </c>
      <c r="B240" s="8" t="s">
        <v>655</v>
      </c>
      <c r="C240" s="9" t="s">
        <v>656</v>
      </c>
      <c r="D240" s="9" t="s">
        <v>657</v>
      </c>
      <c r="E240" s="9"/>
    </row>
    <row r="241" spans="1:5" s="16" customFormat="1" x14ac:dyDescent="0.25">
      <c r="A241" s="7">
        <v>3</v>
      </c>
      <c r="B241" s="8" t="s">
        <v>658</v>
      </c>
      <c r="C241" s="9" t="s">
        <v>659</v>
      </c>
      <c r="D241" s="9" t="s">
        <v>660</v>
      </c>
      <c r="E241" s="9"/>
    </row>
    <row r="242" spans="1:5" s="17" customFormat="1" ht="30" x14ac:dyDescent="0.25">
      <c r="A242" s="4" t="s">
        <v>414</v>
      </c>
      <c r="B242" s="14" t="s">
        <v>661</v>
      </c>
      <c r="C242" s="14" t="s">
        <v>662</v>
      </c>
      <c r="D242" s="14" t="s">
        <v>663</v>
      </c>
      <c r="E242" s="14"/>
    </row>
    <row r="243" spans="1:5" s="16" customFormat="1" x14ac:dyDescent="0.25">
      <c r="A243" s="7">
        <v>1</v>
      </c>
      <c r="B243" s="8" t="s">
        <v>664</v>
      </c>
      <c r="C243" s="9" t="s">
        <v>665</v>
      </c>
      <c r="D243" s="9" t="s">
        <v>666</v>
      </c>
      <c r="E243" s="9"/>
    </row>
    <row r="244" spans="1:5" s="16" customFormat="1" x14ac:dyDescent="0.25">
      <c r="A244" s="7">
        <v>2</v>
      </c>
      <c r="B244" s="8" t="s">
        <v>667</v>
      </c>
      <c r="C244" s="9" t="s">
        <v>668</v>
      </c>
      <c r="D244" s="9" t="s">
        <v>669</v>
      </c>
      <c r="E244" s="9"/>
    </row>
    <row r="245" spans="1:5" s="16" customFormat="1" ht="24.75" x14ac:dyDescent="0.25">
      <c r="A245" s="974" t="s">
        <v>670</v>
      </c>
      <c r="B245" s="974"/>
      <c r="C245" s="974"/>
      <c r="D245" s="974"/>
    </row>
    <row r="246" spans="1:5" s="17" customFormat="1" ht="30" x14ac:dyDescent="0.25">
      <c r="A246" s="4" t="s">
        <v>6</v>
      </c>
      <c r="B246" s="14" t="s">
        <v>671</v>
      </c>
      <c r="C246" s="14" t="s">
        <v>672</v>
      </c>
      <c r="D246" s="14" t="s">
        <v>673</v>
      </c>
      <c r="E246" s="14"/>
    </row>
    <row r="247" spans="1:5" s="16" customFormat="1" ht="30" x14ac:dyDescent="0.25">
      <c r="A247" s="7">
        <v>1</v>
      </c>
      <c r="B247" s="8" t="s">
        <v>674</v>
      </c>
      <c r="C247" s="9" t="s">
        <v>675</v>
      </c>
      <c r="D247" s="9" t="s">
        <v>676</v>
      </c>
      <c r="E247" s="9"/>
    </row>
    <row r="248" spans="1:5" s="16" customFormat="1" x14ac:dyDescent="0.25">
      <c r="A248" s="7">
        <v>2</v>
      </c>
      <c r="B248" s="8" t="s">
        <v>677</v>
      </c>
      <c r="C248" s="9" t="s">
        <v>678</v>
      </c>
      <c r="D248" s="9" t="s">
        <v>679</v>
      </c>
      <c r="E248" s="9"/>
    </row>
    <row r="249" spans="1:5" s="16" customFormat="1" ht="30" x14ac:dyDescent="0.25">
      <c r="A249" s="7">
        <v>3</v>
      </c>
      <c r="B249" s="8" t="s">
        <v>680</v>
      </c>
      <c r="C249" s="9" t="s">
        <v>681</v>
      </c>
      <c r="D249" s="9" t="s">
        <v>682</v>
      </c>
      <c r="E249" s="9"/>
    </row>
    <row r="250" spans="1:5" s="16" customFormat="1" ht="30" x14ac:dyDescent="0.25">
      <c r="A250" s="7">
        <v>4</v>
      </c>
      <c r="B250" s="8" t="s">
        <v>683</v>
      </c>
      <c r="C250" s="9" t="s">
        <v>684</v>
      </c>
      <c r="D250" s="9" t="s">
        <v>676</v>
      </c>
      <c r="E250" s="9"/>
    </row>
    <row r="251" spans="1:5" s="16" customFormat="1" ht="30" x14ac:dyDescent="0.25">
      <c r="A251" s="7">
        <v>5</v>
      </c>
      <c r="B251" s="8" t="s">
        <v>685</v>
      </c>
      <c r="C251" s="9" t="s">
        <v>686</v>
      </c>
      <c r="D251" s="9" t="s">
        <v>687</v>
      </c>
      <c r="E251" s="9"/>
    </row>
    <row r="252" spans="1:5" s="16" customFormat="1" x14ac:dyDescent="0.25">
      <c r="A252" s="7">
        <v>6</v>
      </c>
      <c r="B252" s="8" t="s">
        <v>688</v>
      </c>
      <c r="C252" s="9" t="s">
        <v>689</v>
      </c>
      <c r="D252" s="9" t="s">
        <v>687</v>
      </c>
      <c r="E252" s="9"/>
    </row>
    <row r="253" spans="1:5" s="16" customFormat="1" ht="30" x14ac:dyDescent="0.25">
      <c r="A253" s="7">
        <v>7</v>
      </c>
      <c r="B253" s="8" t="s">
        <v>690</v>
      </c>
      <c r="C253" s="9" t="s">
        <v>691</v>
      </c>
      <c r="D253" s="9" t="s">
        <v>692</v>
      </c>
      <c r="E253" s="9"/>
    </row>
    <row r="254" spans="1:5" s="16" customFormat="1" ht="45" x14ac:dyDescent="0.25">
      <c r="A254" s="7">
        <v>8</v>
      </c>
      <c r="B254" s="8" t="s">
        <v>693</v>
      </c>
      <c r="C254" s="9" t="s">
        <v>693</v>
      </c>
      <c r="D254" s="9" t="s">
        <v>676</v>
      </c>
      <c r="E254" s="9"/>
    </row>
    <row r="255" spans="1:5" s="16" customFormat="1" x14ac:dyDescent="0.25">
      <c r="A255" s="7">
        <v>9</v>
      </c>
      <c r="B255" s="8" t="s">
        <v>694</v>
      </c>
      <c r="C255" s="9" t="s">
        <v>695</v>
      </c>
      <c r="D255" s="9" t="s">
        <v>687</v>
      </c>
      <c r="E255" s="9"/>
    </row>
    <row r="256" spans="1:5" s="16" customFormat="1" x14ac:dyDescent="0.25">
      <c r="A256" s="7">
        <v>10</v>
      </c>
      <c r="B256" s="8" t="s">
        <v>696</v>
      </c>
      <c r="C256" s="9" t="s">
        <v>697</v>
      </c>
      <c r="D256" s="9" t="s">
        <v>698</v>
      </c>
      <c r="E256" s="9"/>
    </row>
    <row r="257" spans="1:5" s="17" customFormat="1" ht="45" x14ac:dyDescent="0.25">
      <c r="A257" s="4" t="s">
        <v>82</v>
      </c>
      <c r="B257" s="14" t="s">
        <v>699</v>
      </c>
      <c r="C257" s="14" t="s">
        <v>700</v>
      </c>
      <c r="D257" s="14" t="s">
        <v>701</v>
      </c>
      <c r="E257" s="14"/>
    </row>
    <row r="258" spans="1:5" s="16" customFormat="1" x14ac:dyDescent="0.25">
      <c r="A258" s="7">
        <v>1</v>
      </c>
      <c r="B258" s="8" t="s">
        <v>702</v>
      </c>
      <c r="C258" s="9" t="s">
        <v>703</v>
      </c>
      <c r="D258" s="9" t="s">
        <v>687</v>
      </c>
      <c r="E258" s="9"/>
    </row>
    <row r="259" spans="1:5" s="13" customFormat="1" x14ac:dyDescent="0.25">
      <c r="A259" s="7">
        <v>2</v>
      </c>
      <c r="B259" s="8" t="s">
        <v>704</v>
      </c>
      <c r="C259" s="9" t="s">
        <v>705</v>
      </c>
      <c r="D259" s="9" t="s">
        <v>676</v>
      </c>
      <c r="E259" s="9"/>
    </row>
    <row r="260" spans="1:5" s="13" customFormat="1" x14ac:dyDescent="0.25">
      <c r="A260" s="7">
        <v>3</v>
      </c>
      <c r="B260" s="8" t="s">
        <v>706</v>
      </c>
      <c r="C260" s="9" t="s">
        <v>707</v>
      </c>
      <c r="D260" s="9" t="s">
        <v>679</v>
      </c>
      <c r="E260" s="9"/>
    </row>
    <row r="261" spans="1:5" s="2" customFormat="1" ht="24.75" x14ac:dyDescent="0.25">
      <c r="A261" s="974" t="s">
        <v>708</v>
      </c>
      <c r="B261" s="974"/>
      <c r="C261" s="974"/>
      <c r="D261" s="974"/>
    </row>
    <row r="262" spans="1:5" s="19" customFormat="1" ht="30" x14ac:dyDescent="0.25">
      <c r="A262" s="4" t="s">
        <v>6</v>
      </c>
      <c r="B262" s="14" t="s">
        <v>709</v>
      </c>
      <c r="C262" s="18" t="s">
        <v>710</v>
      </c>
      <c r="D262" s="18" t="s">
        <v>711</v>
      </c>
      <c r="E262" s="18"/>
    </row>
    <row r="263" spans="1:5" s="20" customFormat="1" ht="30" x14ac:dyDescent="0.25">
      <c r="A263" s="7">
        <v>1</v>
      </c>
      <c r="B263" s="8" t="s">
        <v>712</v>
      </c>
      <c r="C263" s="12" t="s">
        <v>713</v>
      </c>
      <c r="D263" s="12" t="s">
        <v>714</v>
      </c>
      <c r="E263" s="12"/>
    </row>
    <row r="264" spans="1:5" s="20" customFormat="1" ht="30" x14ac:dyDescent="0.25">
      <c r="A264" s="7">
        <v>2</v>
      </c>
      <c r="B264" s="8" t="s">
        <v>715</v>
      </c>
      <c r="C264" s="12" t="s">
        <v>716</v>
      </c>
      <c r="D264" s="12" t="s">
        <v>717</v>
      </c>
      <c r="E264" s="12"/>
    </row>
    <row r="265" spans="1:5" s="20" customFormat="1" ht="30" x14ac:dyDescent="0.25">
      <c r="A265" s="7">
        <v>3</v>
      </c>
      <c r="B265" s="8" t="s">
        <v>718</v>
      </c>
      <c r="C265" s="12" t="s">
        <v>719</v>
      </c>
      <c r="D265" s="12" t="s">
        <v>720</v>
      </c>
      <c r="E265" s="12"/>
    </row>
    <row r="266" spans="1:5" s="20" customFormat="1" ht="30" x14ac:dyDescent="0.25">
      <c r="A266" s="7">
        <v>4</v>
      </c>
      <c r="B266" s="8" t="s">
        <v>721</v>
      </c>
      <c r="C266" s="12" t="s">
        <v>722</v>
      </c>
      <c r="D266" s="12" t="s">
        <v>723</v>
      </c>
      <c r="E266" s="12"/>
    </row>
    <row r="267" spans="1:5" s="20" customFormat="1" x14ac:dyDescent="0.25">
      <c r="A267" s="7">
        <v>5</v>
      </c>
      <c r="B267" s="8" t="s">
        <v>724</v>
      </c>
      <c r="C267" s="11" t="s">
        <v>725</v>
      </c>
      <c r="D267" s="12" t="s">
        <v>726</v>
      </c>
      <c r="E267" s="12"/>
    </row>
    <row r="268" spans="1:5" s="19" customFormat="1" ht="30" x14ac:dyDescent="0.25">
      <c r="A268" s="4" t="s">
        <v>82</v>
      </c>
      <c r="B268" s="14" t="s">
        <v>727</v>
      </c>
      <c r="C268" s="14" t="s">
        <v>728</v>
      </c>
      <c r="D268" s="14" t="s">
        <v>729</v>
      </c>
      <c r="E268" s="14"/>
    </row>
    <row r="269" spans="1:5" s="20" customFormat="1" ht="30" x14ac:dyDescent="0.25">
      <c r="A269" s="7">
        <v>1</v>
      </c>
      <c r="B269" s="8" t="s">
        <v>730</v>
      </c>
      <c r="C269" s="9" t="s">
        <v>731</v>
      </c>
      <c r="D269" s="9" t="s">
        <v>732</v>
      </c>
      <c r="E269" s="9"/>
    </row>
    <row r="270" spans="1:5" s="20" customFormat="1" ht="30" x14ac:dyDescent="0.25">
      <c r="A270" s="7">
        <v>2</v>
      </c>
      <c r="B270" s="8" t="s">
        <v>733</v>
      </c>
      <c r="C270" s="8" t="s">
        <v>734</v>
      </c>
      <c r="D270" s="12" t="s">
        <v>735</v>
      </c>
      <c r="E270" s="12"/>
    </row>
    <row r="271" spans="1:5" s="20" customFormat="1" ht="30" x14ac:dyDescent="0.25">
      <c r="A271" s="7">
        <v>3</v>
      </c>
      <c r="B271" s="8" t="s">
        <v>736</v>
      </c>
      <c r="C271" s="9" t="s">
        <v>737</v>
      </c>
      <c r="D271" s="12" t="s">
        <v>738</v>
      </c>
      <c r="E271" s="12"/>
    </row>
    <row r="272" spans="1:5" s="20" customFormat="1" x14ac:dyDescent="0.25">
      <c r="A272" s="7">
        <v>4</v>
      </c>
      <c r="B272" s="8" t="s">
        <v>739</v>
      </c>
      <c r="C272" s="8" t="s">
        <v>740</v>
      </c>
      <c r="D272" s="9" t="s">
        <v>741</v>
      </c>
      <c r="E272" s="9"/>
    </row>
    <row r="273" spans="1:5" s="19" customFormat="1" ht="45" x14ac:dyDescent="0.25">
      <c r="A273" s="4" t="s">
        <v>107</v>
      </c>
      <c r="B273" s="14" t="s">
        <v>742</v>
      </c>
      <c r="C273" s="18" t="s">
        <v>743</v>
      </c>
      <c r="D273" s="14" t="s">
        <v>744</v>
      </c>
      <c r="E273" s="14"/>
    </row>
    <row r="274" spans="1:5" s="20" customFormat="1" ht="30" x14ac:dyDescent="0.25">
      <c r="A274" s="7">
        <v>1</v>
      </c>
      <c r="B274" s="8" t="s">
        <v>745</v>
      </c>
      <c r="C274" s="8" t="s">
        <v>746</v>
      </c>
      <c r="D274" s="9" t="s">
        <v>747</v>
      </c>
      <c r="E274" s="9"/>
    </row>
    <row r="275" spans="1:5" s="20" customFormat="1" ht="30" x14ac:dyDescent="0.25">
      <c r="A275" s="7">
        <v>2</v>
      </c>
      <c r="B275" s="8" t="s">
        <v>748</v>
      </c>
      <c r="C275" s="12" t="s">
        <v>749</v>
      </c>
      <c r="D275" s="12" t="s">
        <v>750</v>
      </c>
      <c r="E275" s="12"/>
    </row>
    <row r="276" spans="1:5" s="20" customFormat="1" x14ac:dyDescent="0.25">
      <c r="A276" s="7">
        <v>3</v>
      </c>
      <c r="B276" s="8" t="s">
        <v>751</v>
      </c>
      <c r="C276" s="8" t="s">
        <v>752</v>
      </c>
      <c r="D276" s="9" t="s">
        <v>753</v>
      </c>
      <c r="E276" s="9"/>
    </row>
    <row r="277" spans="1:5" s="20" customFormat="1" ht="30" x14ac:dyDescent="0.25">
      <c r="A277" s="7">
        <v>4</v>
      </c>
      <c r="B277" s="8" t="s">
        <v>754</v>
      </c>
      <c r="C277" s="8" t="s">
        <v>755</v>
      </c>
      <c r="D277" s="9" t="s">
        <v>756</v>
      </c>
      <c r="E277" s="9"/>
    </row>
    <row r="278" spans="1:5" s="20" customFormat="1" ht="30" x14ac:dyDescent="0.25">
      <c r="A278" s="7">
        <v>5</v>
      </c>
      <c r="B278" s="8" t="s">
        <v>757</v>
      </c>
      <c r="C278" s="12" t="s">
        <v>391</v>
      </c>
      <c r="D278" s="12" t="s">
        <v>758</v>
      </c>
      <c r="E278" s="12"/>
    </row>
    <row r="279" spans="1:5" s="19" customFormat="1" x14ac:dyDescent="0.25">
      <c r="A279" s="4" t="s">
        <v>114</v>
      </c>
      <c r="B279" s="14" t="s">
        <v>759</v>
      </c>
      <c r="C279" s="14" t="s">
        <v>760</v>
      </c>
      <c r="D279" s="14" t="s">
        <v>761</v>
      </c>
      <c r="E279" s="14"/>
    </row>
    <row r="280" spans="1:5" s="20" customFormat="1" ht="30" x14ac:dyDescent="0.25">
      <c r="A280" s="7">
        <v>1</v>
      </c>
      <c r="B280" s="11" t="s">
        <v>762</v>
      </c>
      <c r="C280" s="11" t="s">
        <v>737</v>
      </c>
      <c r="D280" s="12" t="s">
        <v>763</v>
      </c>
      <c r="E280" s="12"/>
    </row>
    <row r="281" spans="1:5" s="20" customFormat="1" ht="30" x14ac:dyDescent="0.25">
      <c r="A281" s="7">
        <v>2</v>
      </c>
      <c r="B281" s="8" t="s">
        <v>764</v>
      </c>
      <c r="C281" s="11" t="s">
        <v>765</v>
      </c>
      <c r="D281" s="12" t="s">
        <v>766</v>
      </c>
      <c r="E281" s="12"/>
    </row>
    <row r="282" spans="1:5" s="20" customFormat="1" x14ac:dyDescent="0.25">
      <c r="A282" s="7">
        <v>3</v>
      </c>
      <c r="B282" s="8" t="s">
        <v>767</v>
      </c>
      <c r="C282" s="12" t="s">
        <v>768</v>
      </c>
      <c r="D282" s="12" t="s">
        <v>769</v>
      </c>
      <c r="E282" s="12"/>
    </row>
    <row r="283" spans="1:5" s="20" customFormat="1" ht="30" x14ac:dyDescent="0.25">
      <c r="A283" s="7">
        <v>4</v>
      </c>
      <c r="B283" s="8" t="s">
        <v>770</v>
      </c>
      <c r="C283" s="12" t="s">
        <v>771</v>
      </c>
      <c r="D283" s="12" t="s">
        <v>772</v>
      </c>
      <c r="E283" s="12"/>
    </row>
    <row r="284" spans="1:5" s="20" customFormat="1" x14ac:dyDescent="0.25">
      <c r="A284" s="7">
        <v>5</v>
      </c>
      <c r="B284" s="8" t="s">
        <v>773</v>
      </c>
      <c r="C284" s="12" t="s">
        <v>774</v>
      </c>
      <c r="D284" s="12" t="s">
        <v>775</v>
      </c>
      <c r="E284" s="12"/>
    </row>
    <row r="285" spans="1:5" s="19" customFormat="1" ht="30" x14ac:dyDescent="0.25">
      <c r="A285" s="4" t="s">
        <v>414</v>
      </c>
      <c r="B285" s="14" t="s">
        <v>776</v>
      </c>
      <c r="C285" s="14" t="s">
        <v>777</v>
      </c>
      <c r="D285" s="14" t="s">
        <v>778</v>
      </c>
      <c r="E285" s="14"/>
    </row>
    <row r="286" spans="1:5" s="20" customFormat="1" ht="30" x14ac:dyDescent="0.25">
      <c r="A286" s="7">
        <v>1</v>
      </c>
      <c r="B286" s="8" t="s">
        <v>779</v>
      </c>
      <c r="C286" s="11" t="s">
        <v>780</v>
      </c>
      <c r="D286" s="12" t="s">
        <v>781</v>
      </c>
      <c r="E286" s="12"/>
    </row>
    <row r="287" spans="1:5" s="20" customFormat="1" x14ac:dyDescent="0.25">
      <c r="A287" s="7">
        <v>2</v>
      </c>
      <c r="B287" s="8" t="s">
        <v>782</v>
      </c>
      <c r="C287" s="11" t="s">
        <v>783</v>
      </c>
      <c r="D287" s="12" t="s">
        <v>784</v>
      </c>
      <c r="E287" s="12"/>
    </row>
    <row r="288" spans="1:5" s="20" customFormat="1" x14ac:dyDescent="0.25">
      <c r="A288" s="7">
        <v>3</v>
      </c>
      <c r="B288" s="8" t="s">
        <v>785</v>
      </c>
      <c r="C288" s="12" t="s">
        <v>786</v>
      </c>
      <c r="D288" s="12" t="s">
        <v>787</v>
      </c>
      <c r="E288" s="12"/>
    </row>
    <row r="289" spans="1:5" s="20" customFormat="1" ht="30" x14ac:dyDescent="0.25">
      <c r="A289" s="7">
        <v>4</v>
      </c>
      <c r="B289" s="8" t="s">
        <v>788</v>
      </c>
      <c r="C289" s="11" t="s">
        <v>789</v>
      </c>
      <c r="D289" s="12" t="s">
        <v>790</v>
      </c>
      <c r="E289" s="12"/>
    </row>
    <row r="290" spans="1:5" s="22" customFormat="1" x14ac:dyDescent="0.25">
      <c r="A290" s="21">
        <v>5</v>
      </c>
      <c r="B290" s="8" t="s">
        <v>791</v>
      </c>
      <c r="C290" s="11" t="s">
        <v>792</v>
      </c>
      <c r="D290" s="12" t="s">
        <v>793</v>
      </c>
      <c r="E290" s="12"/>
    </row>
    <row r="291" spans="1:5" s="2" customFormat="1" ht="24.75" x14ac:dyDescent="0.25">
      <c r="A291" s="974" t="s">
        <v>794</v>
      </c>
      <c r="B291" s="974"/>
      <c r="C291" s="974"/>
      <c r="D291" s="974"/>
    </row>
    <row r="292" spans="1:5" s="19" customFormat="1" ht="30" x14ac:dyDescent="0.25">
      <c r="A292" s="4" t="s">
        <v>6</v>
      </c>
      <c r="B292" s="14" t="s">
        <v>795</v>
      </c>
      <c r="C292" s="14" t="s">
        <v>796</v>
      </c>
      <c r="D292" s="14" t="s">
        <v>797</v>
      </c>
      <c r="E292" s="14"/>
    </row>
    <row r="293" spans="1:5" s="20" customFormat="1" ht="30" x14ac:dyDescent="0.25">
      <c r="A293" s="7">
        <v>1</v>
      </c>
      <c r="B293" s="8" t="s">
        <v>798</v>
      </c>
      <c r="C293" s="8" t="s">
        <v>799</v>
      </c>
      <c r="D293" s="9" t="s">
        <v>800</v>
      </c>
      <c r="E293" s="9"/>
    </row>
    <row r="294" spans="1:5" s="20" customFormat="1" x14ac:dyDescent="0.25">
      <c r="A294" s="7">
        <v>2</v>
      </c>
      <c r="B294" s="8" t="s">
        <v>801</v>
      </c>
      <c r="C294" s="8" t="s">
        <v>802</v>
      </c>
      <c r="D294" s="9" t="s">
        <v>803</v>
      </c>
      <c r="E294" s="9"/>
    </row>
    <row r="295" spans="1:5" s="19" customFormat="1" ht="30" x14ac:dyDescent="0.25">
      <c r="A295" s="4" t="s">
        <v>82</v>
      </c>
      <c r="B295" s="14" t="s">
        <v>804</v>
      </c>
      <c r="C295" s="14" t="s">
        <v>805</v>
      </c>
      <c r="D295" s="14" t="s">
        <v>806</v>
      </c>
      <c r="E295" s="14"/>
    </row>
    <row r="296" spans="1:5" s="20" customFormat="1" ht="30" x14ac:dyDescent="0.25">
      <c r="A296" s="7">
        <v>1</v>
      </c>
      <c r="B296" s="8" t="s">
        <v>807</v>
      </c>
      <c r="C296" s="9" t="s">
        <v>808</v>
      </c>
      <c r="D296" s="9" t="s">
        <v>809</v>
      </c>
      <c r="E296" s="9"/>
    </row>
    <row r="297" spans="1:5" s="20" customFormat="1" ht="30" x14ac:dyDescent="0.25">
      <c r="A297" s="7">
        <v>2</v>
      </c>
      <c r="B297" s="8" t="s">
        <v>810</v>
      </c>
      <c r="C297" s="8" t="s">
        <v>811</v>
      </c>
      <c r="D297" s="9" t="s">
        <v>812</v>
      </c>
      <c r="E297" s="9"/>
    </row>
    <row r="298" spans="1:5" s="20" customFormat="1" ht="30" x14ac:dyDescent="0.25">
      <c r="A298" s="7">
        <v>3</v>
      </c>
      <c r="B298" s="8" t="s">
        <v>813</v>
      </c>
      <c r="C298" s="8" t="s">
        <v>814</v>
      </c>
      <c r="D298" s="9" t="s">
        <v>815</v>
      </c>
      <c r="E298" s="9"/>
    </row>
    <row r="299" spans="1:5" s="19" customFormat="1" x14ac:dyDescent="0.25">
      <c r="A299" s="4" t="s">
        <v>107</v>
      </c>
      <c r="B299" s="14" t="s">
        <v>816</v>
      </c>
      <c r="C299" s="14" t="s">
        <v>817</v>
      </c>
      <c r="D299" s="14" t="s">
        <v>818</v>
      </c>
      <c r="E299" s="14"/>
    </row>
    <row r="300" spans="1:5" s="20" customFormat="1" ht="30" x14ac:dyDescent="0.25">
      <c r="A300" s="7">
        <v>1</v>
      </c>
      <c r="B300" s="8" t="s">
        <v>819</v>
      </c>
      <c r="C300" s="8" t="s">
        <v>820</v>
      </c>
      <c r="D300" s="9" t="s">
        <v>821</v>
      </c>
      <c r="E300" s="9"/>
    </row>
    <row r="301" spans="1:5" s="20" customFormat="1" x14ac:dyDescent="0.25">
      <c r="A301" s="7">
        <v>2</v>
      </c>
      <c r="B301" s="8" t="s">
        <v>822</v>
      </c>
      <c r="C301" s="8" t="s">
        <v>823</v>
      </c>
      <c r="D301" s="9" t="s">
        <v>824</v>
      </c>
      <c r="E301" s="9"/>
    </row>
    <row r="302" spans="1:5" s="19" customFormat="1" ht="45" x14ac:dyDescent="0.25">
      <c r="A302" s="4" t="s">
        <v>825</v>
      </c>
      <c r="B302" s="14" t="s">
        <v>826</v>
      </c>
      <c r="C302" s="14" t="s">
        <v>827</v>
      </c>
      <c r="D302" s="14" t="s">
        <v>828</v>
      </c>
      <c r="E302" s="14"/>
    </row>
    <row r="303" spans="1:5" s="20" customFormat="1" x14ac:dyDescent="0.25">
      <c r="A303" s="7">
        <v>1</v>
      </c>
      <c r="B303" s="8" t="s">
        <v>829</v>
      </c>
      <c r="C303" s="9" t="s">
        <v>830</v>
      </c>
      <c r="D303" s="9" t="s">
        <v>831</v>
      </c>
      <c r="E303" s="9"/>
    </row>
    <row r="304" spans="1:5" s="19" customFormat="1" ht="30" x14ac:dyDescent="0.25">
      <c r="A304" s="4" t="s">
        <v>414</v>
      </c>
      <c r="B304" s="14" t="s">
        <v>832</v>
      </c>
      <c r="C304" s="14" t="s">
        <v>833</v>
      </c>
      <c r="D304" s="14" t="s">
        <v>834</v>
      </c>
      <c r="E304" s="14"/>
    </row>
    <row r="305" spans="1:5" s="20" customFormat="1" ht="30" x14ac:dyDescent="0.25">
      <c r="A305" s="7">
        <v>1</v>
      </c>
      <c r="B305" s="8" t="s">
        <v>835</v>
      </c>
      <c r="C305" s="9" t="s">
        <v>836</v>
      </c>
      <c r="D305" s="9" t="s">
        <v>837</v>
      </c>
      <c r="E305" s="9"/>
    </row>
    <row r="306" spans="1:5" s="20" customFormat="1" x14ac:dyDescent="0.25">
      <c r="A306" s="7">
        <v>2</v>
      </c>
      <c r="B306" s="8" t="s">
        <v>838</v>
      </c>
      <c r="C306" s="8" t="s">
        <v>839</v>
      </c>
      <c r="D306" s="9" t="s">
        <v>840</v>
      </c>
      <c r="E306" s="9"/>
    </row>
    <row r="307" spans="1:5" s="20" customFormat="1" ht="30" x14ac:dyDescent="0.25">
      <c r="A307" s="7">
        <v>3</v>
      </c>
      <c r="B307" s="8" t="s">
        <v>841</v>
      </c>
      <c r="C307" s="8" t="s">
        <v>842</v>
      </c>
      <c r="D307" s="9" t="s">
        <v>843</v>
      </c>
      <c r="E307" s="9"/>
    </row>
    <row r="308" spans="1:5" s="19" customFormat="1" ht="45" x14ac:dyDescent="0.25">
      <c r="A308" s="4" t="s">
        <v>432</v>
      </c>
      <c r="B308" s="14" t="s">
        <v>844</v>
      </c>
      <c r="C308" s="14" t="s">
        <v>845</v>
      </c>
      <c r="D308" s="14" t="s">
        <v>846</v>
      </c>
      <c r="E308" s="14"/>
    </row>
    <row r="309" spans="1:5" s="20" customFormat="1" ht="30" x14ac:dyDescent="0.25">
      <c r="A309" s="7">
        <v>1</v>
      </c>
      <c r="B309" s="8" t="s">
        <v>847</v>
      </c>
      <c r="C309" s="9" t="s">
        <v>848</v>
      </c>
      <c r="D309" s="9" t="s">
        <v>849</v>
      </c>
      <c r="E309" s="9"/>
    </row>
    <row r="310" spans="1:5" s="20" customFormat="1" x14ac:dyDescent="0.25">
      <c r="A310" s="7">
        <v>2</v>
      </c>
      <c r="B310" s="8" t="s">
        <v>850</v>
      </c>
      <c r="C310" s="9" t="s">
        <v>851</v>
      </c>
      <c r="D310" s="9" t="s">
        <v>852</v>
      </c>
      <c r="E310" s="9"/>
    </row>
    <row r="311" spans="1:5" s="20" customFormat="1" x14ac:dyDescent="0.25">
      <c r="A311" s="7">
        <v>3</v>
      </c>
      <c r="B311" s="8" t="s">
        <v>853</v>
      </c>
      <c r="C311" s="8" t="s">
        <v>854</v>
      </c>
      <c r="D311" s="9" t="s">
        <v>855</v>
      </c>
      <c r="E311" s="9"/>
    </row>
    <row r="312" spans="1:5" s="20" customFormat="1" x14ac:dyDescent="0.25">
      <c r="A312" s="7">
        <v>4</v>
      </c>
      <c r="B312" s="8" t="s">
        <v>856</v>
      </c>
      <c r="C312" s="8" t="s">
        <v>857</v>
      </c>
      <c r="D312" s="9" t="s">
        <v>858</v>
      </c>
      <c r="E312" s="9"/>
    </row>
    <row r="313" spans="1:5" s="20" customFormat="1" x14ac:dyDescent="0.25">
      <c r="A313" s="7">
        <v>5</v>
      </c>
      <c r="B313" s="8" t="s">
        <v>859</v>
      </c>
      <c r="C313" s="8" t="s">
        <v>860</v>
      </c>
      <c r="D313" s="9" t="s">
        <v>861</v>
      </c>
      <c r="E313" s="9"/>
    </row>
    <row r="314" spans="1:5" s="20" customFormat="1" ht="45" x14ac:dyDescent="0.25">
      <c r="A314" s="7">
        <v>6</v>
      </c>
      <c r="B314" s="8" t="s">
        <v>862</v>
      </c>
      <c r="C314" s="8" t="s">
        <v>863</v>
      </c>
      <c r="D314" s="9" t="s">
        <v>864</v>
      </c>
      <c r="E314" s="9"/>
    </row>
    <row r="315" spans="1:5" s="19" customFormat="1" ht="30" x14ac:dyDescent="0.25">
      <c r="A315" s="4" t="s">
        <v>439</v>
      </c>
      <c r="B315" s="14" t="s">
        <v>865</v>
      </c>
      <c r="C315" s="14" t="s">
        <v>866</v>
      </c>
      <c r="D315" s="14" t="s">
        <v>867</v>
      </c>
      <c r="E315" s="14"/>
    </row>
    <row r="316" spans="1:5" s="20" customFormat="1" x14ac:dyDescent="0.25">
      <c r="A316" s="7">
        <v>1</v>
      </c>
      <c r="B316" s="8" t="s">
        <v>868</v>
      </c>
      <c r="C316" s="9" t="s">
        <v>869</v>
      </c>
      <c r="D316" s="9" t="s">
        <v>870</v>
      </c>
      <c r="E316" s="9"/>
    </row>
    <row r="317" spans="1:5" s="20" customFormat="1" ht="30" x14ac:dyDescent="0.25">
      <c r="A317" s="7">
        <v>2</v>
      </c>
      <c r="B317" s="8" t="s">
        <v>871</v>
      </c>
      <c r="C317" s="8" t="s">
        <v>872</v>
      </c>
      <c r="D317" s="9" t="s">
        <v>873</v>
      </c>
      <c r="E317" s="9"/>
    </row>
    <row r="318" spans="1:5" s="19" customFormat="1" ht="30" x14ac:dyDescent="0.25">
      <c r="A318" s="4" t="s">
        <v>874</v>
      </c>
      <c r="B318" s="14" t="s">
        <v>875</v>
      </c>
      <c r="C318" s="14" t="s">
        <v>876</v>
      </c>
      <c r="D318" s="14" t="s">
        <v>877</v>
      </c>
      <c r="E318" s="14"/>
    </row>
    <row r="319" spans="1:5" s="20" customFormat="1" ht="30" x14ac:dyDescent="0.25">
      <c r="A319" s="7">
        <v>1</v>
      </c>
      <c r="B319" s="8" t="s">
        <v>878</v>
      </c>
      <c r="C319" s="9" t="s">
        <v>879</v>
      </c>
      <c r="D319" s="9" t="s">
        <v>880</v>
      </c>
      <c r="E319" s="9"/>
    </row>
    <row r="320" spans="1:5" s="20" customFormat="1" ht="30" x14ac:dyDescent="0.25">
      <c r="A320" s="7">
        <v>2</v>
      </c>
      <c r="B320" s="8" t="s">
        <v>881</v>
      </c>
      <c r="C320" s="8" t="s">
        <v>882</v>
      </c>
      <c r="D320" s="9" t="s">
        <v>883</v>
      </c>
      <c r="E320" s="9"/>
    </row>
    <row r="321" spans="1:5" s="19" customFormat="1" ht="30" x14ac:dyDescent="0.25">
      <c r="A321" s="4" t="s">
        <v>884</v>
      </c>
      <c r="B321" s="14" t="s">
        <v>885</v>
      </c>
      <c r="C321" s="14" t="s">
        <v>886</v>
      </c>
      <c r="D321" s="14" t="s">
        <v>887</v>
      </c>
      <c r="E321" s="14"/>
    </row>
    <row r="322" spans="1:5" s="20" customFormat="1" x14ac:dyDescent="0.25">
      <c r="A322" s="7">
        <v>1</v>
      </c>
      <c r="B322" s="8" t="s">
        <v>888</v>
      </c>
      <c r="C322" s="8" t="s">
        <v>889</v>
      </c>
      <c r="D322" s="9" t="s">
        <v>887</v>
      </c>
      <c r="E322" s="9"/>
    </row>
    <row r="323" spans="1:5" s="19" customFormat="1" ht="30" x14ac:dyDescent="0.25">
      <c r="A323" s="4" t="s">
        <v>890</v>
      </c>
      <c r="B323" s="14" t="s">
        <v>891</v>
      </c>
      <c r="C323" s="14" t="s">
        <v>892</v>
      </c>
      <c r="D323" s="14" t="s">
        <v>893</v>
      </c>
      <c r="E323" s="14"/>
    </row>
    <row r="324" spans="1:5" s="20" customFormat="1" x14ac:dyDescent="0.25">
      <c r="A324" s="7">
        <v>1</v>
      </c>
      <c r="B324" s="8" t="s">
        <v>894</v>
      </c>
      <c r="C324" s="8" t="s">
        <v>895</v>
      </c>
      <c r="D324" s="9" t="s">
        <v>896</v>
      </c>
      <c r="E324" s="9"/>
    </row>
    <row r="325" spans="1:5" s="20" customFormat="1" ht="30" x14ac:dyDescent="0.25">
      <c r="A325" s="7">
        <v>2</v>
      </c>
      <c r="B325" s="8" t="s">
        <v>897</v>
      </c>
      <c r="C325" s="8" t="s">
        <v>898</v>
      </c>
      <c r="D325" s="9" t="s">
        <v>899</v>
      </c>
      <c r="E325" s="9"/>
    </row>
    <row r="326" spans="1:5" s="19" customFormat="1" ht="30" x14ac:dyDescent="0.25">
      <c r="A326" s="4" t="s">
        <v>900</v>
      </c>
      <c r="B326" s="14" t="s">
        <v>901</v>
      </c>
      <c r="C326" s="14" t="s">
        <v>902</v>
      </c>
      <c r="D326" s="14" t="s">
        <v>903</v>
      </c>
      <c r="E326" s="14"/>
    </row>
    <row r="327" spans="1:5" s="20" customFormat="1" ht="30" x14ac:dyDescent="0.25">
      <c r="A327" s="7">
        <v>1</v>
      </c>
      <c r="B327" s="8" t="s">
        <v>904</v>
      </c>
      <c r="C327" s="8" t="s">
        <v>905</v>
      </c>
      <c r="D327" s="9" t="s">
        <v>906</v>
      </c>
      <c r="E327" s="9"/>
    </row>
    <row r="328" spans="1:5" s="20" customFormat="1" ht="30" x14ac:dyDescent="0.25">
      <c r="A328" s="7">
        <v>2</v>
      </c>
      <c r="B328" s="8" t="s">
        <v>907</v>
      </c>
      <c r="C328" s="9" t="s">
        <v>908</v>
      </c>
      <c r="D328" s="9" t="s">
        <v>909</v>
      </c>
      <c r="E328" s="9"/>
    </row>
    <row r="329" spans="1:5" s="19" customFormat="1" ht="30" x14ac:dyDescent="0.25">
      <c r="A329" s="4" t="s">
        <v>910</v>
      </c>
      <c r="B329" s="14" t="s">
        <v>911</v>
      </c>
      <c r="C329" s="14" t="s">
        <v>912</v>
      </c>
      <c r="D329" s="14" t="s">
        <v>913</v>
      </c>
      <c r="E329" s="14"/>
    </row>
    <row r="330" spans="1:5" s="20" customFormat="1" ht="30" x14ac:dyDescent="0.25">
      <c r="A330" s="7">
        <v>1</v>
      </c>
      <c r="B330" s="8" t="s">
        <v>914</v>
      </c>
      <c r="C330" s="8" t="s">
        <v>915</v>
      </c>
      <c r="D330" s="9" t="s">
        <v>916</v>
      </c>
      <c r="E330" s="9"/>
    </row>
    <row r="331" spans="1:5" s="20" customFormat="1" ht="30" x14ac:dyDescent="0.25">
      <c r="A331" s="7">
        <v>2</v>
      </c>
      <c r="B331" s="8" t="s">
        <v>917</v>
      </c>
      <c r="C331" s="8" t="s">
        <v>918</v>
      </c>
      <c r="D331" s="9" t="s">
        <v>919</v>
      </c>
      <c r="E331" s="9"/>
    </row>
    <row r="332" spans="1:5" s="20" customFormat="1" ht="30" x14ac:dyDescent="0.25">
      <c r="A332" s="7">
        <v>3</v>
      </c>
      <c r="B332" s="8" t="s">
        <v>920</v>
      </c>
      <c r="C332" s="8" t="s">
        <v>921</v>
      </c>
      <c r="D332" s="9" t="s">
        <v>922</v>
      </c>
      <c r="E332" s="9"/>
    </row>
    <row r="333" spans="1:5" s="19" customFormat="1" ht="30" x14ac:dyDescent="0.25">
      <c r="A333" s="4" t="s">
        <v>923</v>
      </c>
      <c r="B333" s="14" t="s">
        <v>924</v>
      </c>
      <c r="C333" s="14" t="s">
        <v>925</v>
      </c>
      <c r="D333" s="14" t="s">
        <v>926</v>
      </c>
      <c r="E333" s="14"/>
    </row>
    <row r="334" spans="1:5" s="20" customFormat="1" ht="30" x14ac:dyDescent="0.25">
      <c r="A334" s="7">
        <v>1</v>
      </c>
      <c r="B334" s="8" t="s">
        <v>927</v>
      </c>
      <c r="C334" s="8" t="s">
        <v>928</v>
      </c>
      <c r="D334" s="9" t="s">
        <v>929</v>
      </c>
      <c r="E334" s="9"/>
    </row>
    <row r="335" spans="1:5" s="20" customFormat="1" ht="30" x14ac:dyDescent="0.25">
      <c r="A335" s="7">
        <v>2</v>
      </c>
      <c r="B335" s="8" t="s">
        <v>930</v>
      </c>
      <c r="C335" s="8" t="s">
        <v>931</v>
      </c>
      <c r="D335" s="9" t="s">
        <v>932</v>
      </c>
      <c r="E335" s="9"/>
    </row>
    <row r="336" spans="1:5" s="20" customFormat="1" ht="30" x14ac:dyDescent="0.25">
      <c r="A336" s="7">
        <v>3</v>
      </c>
      <c r="B336" s="8" t="s">
        <v>933</v>
      </c>
      <c r="C336" s="8" t="s">
        <v>934</v>
      </c>
      <c r="D336" s="9" t="s">
        <v>935</v>
      </c>
      <c r="E336" s="9"/>
    </row>
    <row r="337" spans="1:5" s="20" customFormat="1" x14ac:dyDescent="0.25">
      <c r="A337" s="7">
        <v>4</v>
      </c>
      <c r="B337" s="8" t="s">
        <v>936</v>
      </c>
      <c r="C337" s="8" t="s">
        <v>937</v>
      </c>
      <c r="D337" s="9" t="s">
        <v>938</v>
      </c>
      <c r="E337" s="9"/>
    </row>
    <row r="338" spans="1:5" s="20" customFormat="1" x14ac:dyDescent="0.25">
      <c r="A338" s="7">
        <v>5</v>
      </c>
      <c r="B338" s="8" t="s">
        <v>939</v>
      </c>
      <c r="C338" s="8" t="s">
        <v>940</v>
      </c>
      <c r="D338" s="9" t="s">
        <v>941</v>
      </c>
      <c r="E338" s="9"/>
    </row>
    <row r="339" spans="1:5" s="19" customFormat="1" ht="30" x14ac:dyDescent="0.25">
      <c r="A339" s="4" t="s">
        <v>942</v>
      </c>
      <c r="B339" s="14" t="s">
        <v>943</v>
      </c>
      <c r="C339" s="14" t="s">
        <v>944</v>
      </c>
      <c r="D339" s="14" t="s">
        <v>945</v>
      </c>
      <c r="E339" s="14"/>
    </row>
    <row r="340" spans="1:5" s="20" customFormat="1" ht="30" x14ac:dyDescent="0.25">
      <c r="A340" s="7">
        <v>1</v>
      </c>
      <c r="B340" s="8" t="s">
        <v>946</v>
      </c>
      <c r="C340" s="9" t="s">
        <v>947</v>
      </c>
      <c r="D340" s="9" t="s">
        <v>948</v>
      </c>
      <c r="E340" s="9"/>
    </row>
    <row r="341" spans="1:5" s="20" customFormat="1" ht="30" x14ac:dyDescent="0.25">
      <c r="A341" s="7">
        <v>2</v>
      </c>
      <c r="B341" s="8" t="s">
        <v>949</v>
      </c>
      <c r="C341" s="8" t="s">
        <v>950</v>
      </c>
      <c r="D341" s="9" t="s">
        <v>951</v>
      </c>
      <c r="E341" s="9"/>
    </row>
    <row r="342" spans="1:5" s="19" customFormat="1" ht="45" x14ac:dyDescent="0.25">
      <c r="A342" s="4" t="s">
        <v>952</v>
      </c>
      <c r="B342" s="14" t="s">
        <v>953</v>
      </c>
      <c r="C342" s="14" t="s">
        <v>954</v>
      </c>
      <c r="D342" s="14" t="s">
        <v>955</v>
      </c>
      <c r="E342" s="14"/>
    </row>
    <row r="343" spans="1:5" s="20" customFormat="1" ht="30" x14ac:dyDescent="0.25">
      <c r="A343" s="7">
        <v>1</v>
      </c>
      <c r="B343" s="8" t="s">
        <v>956</v>
      </c>
      <c r="C343" s="8" t="s">
        <v>957</v>
      </c>
      <c r="D343" s="9" t="s">
        <v>958</v>
      </c>
      <c r="E343" s="9"/>
    </row>
    <row r="344" spans="1:5" s="20" customFormat="1" ht="30" x14ac:dyDescent="0.25">
      <c r="A344" s="7">
        <v>2</v>
      </c>
      <c r="B344" s="8" t="s">
        <v>959</v>
      </c>
      <c r="C344" s="8" t="s">
        <v>960</v>
      </c>
      <c r="D344" s="9" t="s">
        <v>961</v>
      </c>
      <c r="E344" s="9"/>
    </row>
    <row r="345" spans="1:5" s="20" customFormat="1" ht="30" x14ac:dyDescent="0.25">
      <c r="A345" s="7">
        <v>3</v>
      </c>
      <c r="B345" s="8" t="s">
        <v>959</v>
      </c>
      <c r="C345" s="8" t="s">
        <v>960</v>
      </c>
      <c r="D345" s="9" t="s">
        <v>961</v>
      </c>
      <c r="E345" s="9"/>
    </row>
    <row r="346" spans="1:5" s="22" customFormat="1" ht="30" x14ac:dyDescent="0.25">
      <c r="A346" s="7">
        <v>4</v>
      </c>
      <c r="B346" s="8" t="s">
        <v>962</v>
      </c>
      <c r="C346" s="8" t="s">
        <v>963</v>
      </c>
      <c r="D346" s="9" t="s">
        <v>964</v>
      </c>
      <c r="E346" s="9"/>
    </row>
    <row r="347" spans="1:5" s="2" customFormat="1" ht="24.75" x14ac:dyDescent="0.25">
      <c r="A347" s="974" t="s">
        <v>965</v>
      </c>
      <c r="B347" s="974"/>
      <c r="C347" s="974"/>
      <c r="D347" s="974"/>
    </row>
    <row r="348" spans="1:5" s="19" customFormat="1" ht="30" x14ac:dyDescent="0.25">
      <c r="A348" s="4" t="s">
        <v>6</v>
      </c>
      <c r="B348" s="14" t="s">
        <v>966</v>
      </c>
      <c r="C348" s="14" t="s">
        <v>967</v>
      </c>
      <c r="D348" s="14" t="s">
        <v>968</v>
      </c>
      <c r="E348" s="14"/>
    </row>
    <row r="349" spans="1:5" s="20" customFormat="1" x14ac:dyDescent="0.25">
      <c r="A349" s="7">
        <v>1</v>
      </c>
      <c r="B349" s="8" t="s">
        <v>969</v>
      </c>
      <c r="C349" s="8" t="s">
        <v>970</v>
      </c>
      <c r="D349" s="9" t="s">
        <v>971</v>
      </c>
      <c r="E349" s="9"/>
    </row>
    <row r="350" spans="1:5" s="20" customFormat="1" x14ac:dyDescent="0.25">
      <c r="A350" s="7">
        <v>2</v>
      </c>
      <c r="B350" s="8" t="s">
        <v>972</v>
      </c>
      <c r="C350" s="9" t="s">
        <v>973</v>
      </c>
      <c r="D350" s="9" t="s">
        <v>971</v>
      </c>
      <c r="E350" s="9"/>
    </row>
    <row r="351" spans="1:5" s="20" customFormat="1" x14ac:dyDescent="0.25">
      <c r="A351" s="7">
        <v>3</v>
      </c>
      <c r="B351" s="8" t="s">
        <v>974</v>
      </c>
      <c r="C351" s="8" t="s">
        <v>975</v>
      </c>
      <c r="D351" s="9" t="s">
        <v>679</v>
      </c>
      <c r="E351" s="9"/>
    </row>
    <row r="352" spans="1:5" s="20" customFormat="1" x14ac:dyDescent="0.25">
      <c r="A352" s="7">
        <v>4</v>
      </c>
      <c r="B352" s="8" t="s">
        <v>976</v>
      </c>
      <c r="C352" s="8" t="s">
        <v>977</v>
      </c>
      <c r="D352" s="9" t="s">
        <v>679</v>
      </c>
      <c r="E352" s="9"/>
    </row>
    <row r="353" spans="1:5" s="20" customFormat="1" x14ac:dyDescent="0.25">
      <c r="A353" s="7">
        <v>5</v>
      </c>
      <c r="B353" s="8" t="s">
        <v>978</v>
      </c>
      <c r="C353" s="9" t="s">
        <v>978</v>
      </c>
      <c r="D353" s="9" t="s">
        <v>979</v>
      </c>
      <c r="E353" s="9"/>
    </row>
    <row r="354" spans="1:5" s="20" customFormat="1" x14ac:dyDescent="0.25">
      <c r="A354" s="7">
        <v>6</v>
      </c>
      <c r="B354" s="8" t="s">
        <v>980</v>
      </c>
      <c r="C354" s="9" t="s">
        <v>978</v>
      </c>
      <c r="D354" s="9" t="s">
        <v>981</v>
      </c>
      <c r="E354" s="9"/>
    </row>
    <row r="355" spans="1:5" s="20" customFormat="1" ht="30" x14ac:dyDescent="0.25">
      <c r="A355" s="7">
        <v>7</v>
      </c>
      <c r="B355" s="8" t="s">
        <v>982</v>
      </c>
      <c r="C355" s="9" t="s">
        <v>982</v>
      </c>
      <c r="D355" s="9" t="s">
        <v>983</v>
      </c>
      <c r="E355" s="9"/>
    </row>
    <row r="356" spans="1:5" s="20" customFormat="1" ht="30" x14ac:dyDescent="0.25">
      <c r="A356" s="7">
        <v>8</v>
      </c>
      <c r="B356" s="8" t="s">
        <v>984</v>
      </c>
      <c r="C356" s="8" t="s">
        <v>985</v>
      </c>
      <c r="D356" s="9" t="s">
        <v>679</v>
      </c>
      <c r="E356" s="9"/>
    </row>
    <row r="357" spans="1:5" s="20" customFormat="1" x14ac:dyDescent="0.25">
      <c r="A357" s="7">
        <v>9</v>
      </c>
      <c r="B357" s="8" t="s">
        <v>986</v>
      </c>
      <c r="C357" s="9" t="s">
        <v>987</v>
      </c>
      <c r="D357" s="9" t="s">
        <v>988</v>
      </c>
      <c r="E357" s="9"/>
    </row>
    <row r="358" spans="1:5" s="20" customFormat="1" ht="30" x14ac:dyDescent="0.25">
      <c r="A358" s="7">
        <v>10</v>
      </c>
      <c r="B358" s="8" t="s">
        <v>989</v>
      </c>
      <c r="C358" s="8" t="s">
        <v>990</v>
      </c>
      <c r="D358" s="9" t="s">
        <v>991</v>
      </c>
      <c r="E358" s="9"/>
    </row>
    <row r="359" spans="1:5" s="20" customFormat="1" x14ac:dyDescent="0.25">
      <c r="A359" s="7">
        <v>11</v>
      </c>
      <c r="B359" s="8" t="s">
        <v>992</v>
      </c>
      <c r="C359" s="8" t="s">
        <v>993</v>
      </c>
      <c r="D359" s="9" t="s">
        <v>994</v>
      </c>
      <c r="E359" s="9"/>
    </row>
    <row r="360" spans="1:5" s="20" customFormat="1" x14ac:dyDescent="0.25">
      <c r="A360" s="7">
        <v>12</v>
      </c>
      <c r="B360" s="8" t="s">
        <v>995</v>
      </c>
      <c r="C360" s="8" t="s">
        <v>996</v>
      </c>
      <c r="D360" s="9" t="s">
        <v>997</v>
      </c>
      <c r="E360" s="9"/>
    </row>
    <row r="361" spans="1:5" s="20" customFormat="1" ht="30" x14ac:dyDescent="0.25">
      <c r="A361" s="7">
        <v>13</v>
      </c>
      <c r="B361" s="8" t="s">
        <v>998</v>
      </c>
      <c r="C361" s="8" t="s">
        <v>999</v>
      </c>
      <c r="D361" s="9" t="s">
        <v>1000</v>
      </c>
      <c r="E361" s="9"/>
    </row>
    <row r="362" spans="1:5" s="20" customFormat="1" x14ac:dyDescent="0.25">
      <c r="A362" s="7">
        <v>14</v>
      </c>
      <c r="B362" s="8" t="s">
        <v>1001</v>
      </c>
      <c r="C362" s="9" t="s">
        <v>1002</v>
      </c>
      <c r="D362" s="9" t="s">
        <v>1003</v>
      </c>
      <c r="E362" s="9"/>
    </row>
    <row r="363" spans="1:5" s="20" customFormat="1" ht="30" x14ac:dyDescent="0.25">
      <c r="A363" s="7">
        <v>15</v>
      </c>
      <c r="B363" s="8" t="s">
        <v>1004</v>
      </c>
      <c r="C363" s="8" t="s">
        <v>1004</v>
      </c>
      <c r="D363" s="9" t="s">
        <v>679</v>
      </c>
      <c r="E363" s="9"/>
    </row>
    <row r="364" spans="1:5" s="20" customFormat="1" x14ac:dyDescent="0.25">
      <c r="A364" s="7">
        <v>16</v>
      </c>
      <c r="B364" s="8" t="s">
        <v>1005</v>
      </c>
      <c r="C364" s="8" t="s">
        <v>1006</v>
      </c>
      <c r="D364" s="9" t="s">
        <v>971</v>
      </c>
      <c r="E364" s="9"/>
    </row>
    <row r="365" spans="1:5" s="20" customFormat="1" x14ac:dyDescent="0.25">
      <c r="A365" s="7">
        <v>17</v>
      </c>
      <c r="B365" s="8" t="s">
        <v>1007</v>
      </c>
      <c r="C365" s="8" t="s">
        <v>1008</v>
      </c>
      <c r="D365" s="9" t="s">
        <v>971</v>
      </c>
      <c r="E365" s="9"/>
    </row>
    <row r="366" spans="1:5" s="20" customFormat="1" x14ac:dyDescent="0.25">
      <c r="A366" s="7">
        <v>18</v>
      </c>
      <c r="B366" s="8" t="s">
        <v>1009</v>
      </c>
      <c r="C366" s="8" t="s">
        <v>1010</v>
      </c>
      <c r="D366" s="9" t="s">
        <v>679</v>
      </c>
      <c r="E366" s="9"/>
    </row>
    <row r="367" spans="1:5" s="20" customFormat="1" x14ac:dyDescent="0.25">
      <c r="A367" s="7">
        <v>19</v>
      </c>
      <c r="B367" s="8" t="s">
        <v>1011</v>
      </c>
      <c r="C367" s="8" t="s">
        <v>1011</v>
      </c>
      <c r="D367" s="9" t="s">
        <v>971</v>
      </c>
      <c r="E367" s="9"/>
    </row>
    <row r="368" spans="1:5" s="20" customFormat="1" x14ac:dyDescent="0.25">
      <c r="A368" s="7">
        <v>20</v>
      </c>
      <c r="B368" s="8" t="s">
        <v>1012</v>
      </c>
      <c r="C368" s="9" t="s">
        <v>1013</v>
      </c>
      <c r="D368" s="9" t="s">
        <v>1014</v>
      </c>
      <c r="E368" s="9"/>
    </row>
    <row r="369" spans="1:6" s="20" customFormat="1" x14ac:dyDescent="0.25">
      <c r="A369" s="7">
        <v>21</v>
      </c>
      <c r="B369" s="8" t="s">
        <v>1015</v>
      </c>
      <c r="C369" s="9" t="s">
        <v>1016</v>
      </c>
      <c r="D369" s="9" t="s">
        <v>971</v>
      </c>
      <c r="E369" s="9"/>
    </row>
    <row r="370" spans="1:6" s="20" customFormat="1" x14ac:dyDescent="0.25">
      <c r="A370" s="7">
        <v>22</v>
      </c>
      <c r="B370" s="8" t="s">
        <v>1017</v>
      </c>
      <c r="C370" s="9" t="s">
        <v>1018</v>
      </c>
      <c r="D370" s="9" t="s">
        <v>1019</v>
      </c>
      <c r="E370" s="9"/>
    </row>
    <row r="371" spans="1:6" s="19" customFormat="1" ht="30" x14ac:dyDescent="0.25">
      <c r="A371" s="4" t="s">
        <v>82</v>
      </c>
      <c r="B371" s="14" t="s">
        <v>1020</v>
      </c>
      <c r="C371" s="14" t="s">
        <v>1021</v>
      </c>
      <c r="D371" s="14" t="s">
        <v>1022</v>
      </c>
      <c r="E371" s="14"/>
    </row>
    <row r="372" spans="1:6" s="22" customFormat="1" ht="30" x14ac:dyDescent="0.25">
      <c r="A372" s="21">
        <v>1</v>
      </c>
      <c r="B372" s="8" t="s">
        <v>1023</v>
      </c>
      <c r="C372" s="8" t="s">
        <v>1024</v>
      </c>
      <c r="D372" s="9" t="s">
        <v>1025</v>
      </c>
      <c r="E372" s="9"/>
    </row>
    <row r="373" spans="1:6" s="2" customFormat="1" ht="24.75" x14ac:dyDescent="0.25">
      <c r="A373" s="974" t="s">
        <v>1026</v>
      </c>
      <c r="B373" s="974"/>
      <c r="C373" s="974"/>
      <c r="D373" s="974"/>
    </row>
    <row r="374" spans="1:6" s="15" customFormat="1" ht="45" x14ac:dyDescent="0.25">
      <c r="A374" s="4" t="s">
        <v>6</v>
      </c>
      <c r="B374" s="14" t="s">
        <v>1027</v>
      </c>
      <c r="C374" s="14" t="s">
        <v>1028</v>
      </c>
      <c r="D374" s="14" t="s">
        <v>1029</v>
      </c>
      <c r="E374" s="14"/>
    </row>
    <row r="375" spans="1:6" s="13" customFormat="1" ht="30" x14ac:dyDescent="0.25">
      <c r="A375" s="7">
        <v>1</v>
      </c>
      <c r="B375" s="8" t="s">
        <v>1030</v>
      </c>
      <c r="C375" s="8" t="s">
        <v>1031</v>
      </c>
      <c r="D375" s="9" t="s">
        <v>1032</v>
      </c>
      <c r="E375" s="9"/>
    </row>
    <row r="376" spans="1:6" s="13" customFormat="1" x14ac:dyDescent="0.25">
      <c r="A376" s="7">
        <v>2</v>
      </c>
      <c r="B376" s="8" t="s">
        <v>1033</v>
      </c>
      <c r="C376" s="8" t="s">
        <v>1034</v>
      </c>
      <c r="D376" s="9" t="s">
        <v>1035</v>
      </c>
      <c r="E376" s="9"/>
    </row>
    <row r="377" spans="1:6" s="13" customFormat="1" ht="30" x14ac:dyDescent="0.25">
      <c r="A377" s="7">
        <v>3</v>
      </c>
      <c r="B377" s="8" t="s">
        <v>1036</v>
      </c>
      <c r="C377" s="8" t="s">
        <v>1037</v>
      </c>
      <c r="D377" s="9" t="s">
        <v>1038</v>
      </c>
      <c r="E377" s="9"/>
    </row>
    <row r="378" spans="1:6" s="13" customFormat="1" ht="30" x14ac:dyDescent="0.25">
      <c r="A378" s="7">
        <v>4</v>
      </c>
      <c r="B378" s="8" t="s">
        <v>1039</v>
      </c>
      <c r="C378" s="8" t="s">
        <v>1040</v>
      </c>
      <c r="D378" s="9" t="s">
        <v>1041</v>
      </c>
      <c r="E378" s="9"/>
    </row>
    <row r="379" spans="1:6" s="13" customFormat="1" ht="30" x14ac:dyDescent="0.25">
      <c r="A379" s="7">
        <v>5</v>
      </c>
      <c r="B379" s="8" t="s">
        <v>1042</v>
      </c>
      <c r="C379" s="9" t="s">
        <v>1043</v>
      </c>
      <c r="D379" s="9" t="s">
        <v>1044</v>
      </c>
      <c r="E379" s="9"/>
    </row>
    <row r="380" spans="1:6" s="15" customFormat="1" ht="30" x14ac:dyDescent="0.25">
      <c r="A380" s="4" t="s">
        <v>82</v>
      </c>
      <c r="B380" s="14" t="s">
        <v>1045</v>
      </c>
      <c r="C380" s="14" t="s">
        <v>1046</v>
      </c>
      <c r="D380" s="14" t="s">
        <v>1047</v>
      </c>
      <c r="E380" s="14"/>
    </row>
    <row r="381" spans="1:6" s="13" customFormat="1" ht="30" x14ac:dyDescent="0.25">
      <c r="A381" s="7">
        <v>1</v>
      </c>
      <c r="B381" s="8" t="s">
        <v>1048</v>
      </c>
      <c r="C381" s="8" t="s">
        <v>1049</v>
      </c>
      <c r="D381" s="9" t="s">
        <v>1050</v>
      </c>
      <c r="E381" s="9"/>
    </row>
    <row r="382" spans="1:6" s="13" customFormat="1" ht="30" x14ac:dyDescent="0.25">
      <c r="A382" s="7">
        <v>2</v>
      </c>
      <c r="B382" s="8" t="s">
        <v>1051</v>
      </c>
      <c r="C382" s="8" t="s">
        <v>1052</v>
      </c>
      <c r="D382" s="9" t="s">
        <v>1053</v>
      </c>
      <c r="E382" s="9"/>
    </row>
    <row r="383" spans="1:6" s="13" customFormat="1" ht="30" x14ac:dyDescent="0.25">
      <c r="A383" s="7">
        <v>3</v>
      </c>
      <c r="B383" s="8" t="s">
        <v>1054</v>
      </c>
      <c r="C383" s="9" t="s">
        <v>1055</v>
      </c>
      <c r="D383" s="9" t="s">
        <v>1056</v>
      </c>
      <c r="E383" s="9"/>
    </row>
    <row r="384" spans="1:6" s="13" customFormat="1" ht="45" x14ac:dyDescent="0.25">
      <c r="A384" s="7">
        <v>4</v>
      </c>
      <c r="B384" s="8" t="s">
        <v>1057</v>
      </c>
      <c r="C384" s="8" t="s">
        <v>1058</v>
      </c>
      <c r="D384" s="9" t="s">
        <v>1059</v>
      </c>
      <c r="E384" s="9"/>
      <c r="F384" s="23"/>
    </row>
    <row r="385" spans="1:6" s="15" customFormat="1" ht="45" x14ac:dyDescent="0.25">
      <c r="A385" s="4" t="s">
        <v>107</v>
      </c>
      <c r="B385" s="14" t="s">
        <v>1060</v>
      </c>
      <c r="C385" s="14" t="s">
        <v>1061</v>
      </c>
      <c r="D385" s="14" t="s">
        <v>1062</v>
      </c>
      <c r="E385" s="14"/>
    </row>
    <row r="386" spans="1:6" s="13" customFormat="1" x14ac:dyDescent="0.25">
      <c r="A386" s="7">
        <v>1</v>
      </c>
      <c r="B386" s="8" t="s">
        <v>1063</v>
      </c>
      <c r="C386" s="8" t="s">
        <v>1064</v>
      </c>
      <c r="D386" s="9" t="s">
        <v>1065</v>
      </c>
      <c r="E386" s="9"/>
    </row>
    <row r="387" spans="1:6" s="13" customFormat="1" ht="30" x14ac:dyDescent="0.25">
      <c r="A387" s="7">
        <v>2</v>
      </c>
      <c r="B387" s="8" t="s">
        <v>1066</v>
      </c>
      <c r="C387" s="8" t="s">
        <v>1067</v>
      </c>
      <c r="D387" s="9" t="s">
        <v>1068</v>
      </c>
      <c r="E387" s="9"/>
    </row>
    <row r="388" spans="1:6" s="13" customFormat="1" ht="30" x14ac:dyDescent="0.25">
      <c r="A388" s="7">
        <v>3</v>
      </c>
      <c r="B388" s="8" t="s">
        <v>1069</v>
      </c>
      <c r="C388" s="8" t="s">
        <v>1070</v>
      </c>
      <c r="D388" s="9" t="s">
        <v>1071</v>
      </c>
      <c r="E388" s="9"/>
    </row>
    <row r="389" spans="1:6" s="13" customFormat="1" x14ac:dyDescent="0.25">
      <c r="A389" s="7">
        <v>4</v>
      </c>
      <c r="B389" s="8" t="s">
        <v>1072</v>
      </c>
      <c r="C389" s="8" t="s">
        <v>1073</v>
      </c>
      <c r="D389" s="9" t="s">
        <v>1074</v>
      </c>
      <c r="E389" s="9"/>
      <c r="F389" s="23"/>
    </row>
    <row r="390" spans="1:6" s="15" customFormat="1" ht="30" x14ac:dyDescent="0.25">
      <c r="A390" s="4" t="s">
        <v>114</v>
      </c>
      <c r="B390" s="14" t="s">
        <v>1075</v>
      </c>
      <c r="C390" s="14" t="s">
        <v>1076</v>
      </c>
      <c r="D390" s="14" t="s">
        <v>1077</v>
      </c>
      <c r="E390" s="14"/>
    </row>
    <row r="391" spans="1:6" s="13" customFormat="1" ht="30" x14ac:dyDescent="0.25">
      <c r="A391" s="7">
        <v>1</v>
      </c>
      <c r="B391" s="8" t="s">
        <v>1078</v>
      </c>
      <c r="C391" s="8" t="s">
        <v>1079</v>
      </c>
      <c r="D391" s="9" t="s">
        <v>1080</v>
      </c>
      <c r="E391" s="9"/>
    </row>
    <row r="392" spans="1:6" s="13" customFormat="1" x14ac:dyDescent="0.25">
      <c r="A392" s="7">
        <v>2</v>
      </c>
      <c r="B392" s="8" t="s">
        <v>1081</v>
      </c>
      <c r="C392" s="8" t="s">
        <v>1082</v>
      </c>
      <c r="D392" s="9" t="s">
        <v>1083</v>
      </c>
      <c r="E392" s="9"/>
    </row>
    <row r="393" spans="1:6" s="13" customFormat="1" ht="30" x14ac:dyDescent="0.25">
      <c r="A393" s="7">
        <v>3</v>
      </c>
      <c r="B393" s="8" t="s">
        <v>1084</v>
      </c>
      <c r="C393" s="8" t="s">
        <v>1085</v>
      </c>
      <c r="D393" s="9" t="s">
        <v>1086</v>
      </c>
      <c r="E393" s="9"/>
    </row>
    <row r="394" spans="1:6" s="13" customFormat="1" ht="30" x14ac:dyDescent="0.25">
      <c r="A394" s="7">
        <v>4</v>
      </c>
      <c r="B394" s="8" t="s">
        <v>1087</v>
      </c>
      <c r="C394" s="8" t="s">
        <v>1088</v>
      </c>
      <c r="D394" s="9" t="s">
        <v>1089</v>
      </c>
      <c r="E394" s="9"/>
    </row>
    <row r="395" spans="1:6" s="13" customFormat="1" x14ac:dyDescent="0.25">
      <c r="A395" s="7">
        <v>5</v>
      </c>
      <c r="B395" s="8" t="s">
        <v>1090</v>
      </c>
      <c r="C395" s="8" t="s">
        <v>1091</v>
      </c>
      <c r="D395" s="9" t="s">
        <v>1092</v>
      </c>
      <c r="E395" s="9"/>
    </row>
    <row r="396" spans="1:6" s="13" customFormat="1" x14ac:dyDescent="0.25">
      <c r="A396" s="7">
        <v>6</v>
      </c>
      <c r="B396" s="8" t="s">
        <v>1093</v>
      </c>
      <c r="C396" s="8" t="s">
        <v>1094</v>
      </c>
      <c r="D396" s="9" t="s">
        <v>1095</v>
      </c>
      <c r="E396" s="9"/>
      <c r="F396" s="23"/>
    </row>
    <row r="397" spans="1:6" s="15" customFormat="1" ht="30" x14ac:dyDescent="0.25">
      <c r="A397" s="4" t="s">
        <v>414</v>
      </c>
      <c r="B397" s="14" t="s">
        <v>1096</v>
      </c>
      <c r="C397" s="14" t="s">
        <v>1076</v>
      </c>
      <c r="D397" s="14" t="s">
        <v>1097</v>
      </c>
      <c r="E397" s="14"/>
    </row>
    <row r="398" spans="1:6" s="13" customFormat="1" ht="30" x14ac:dyDescent="0.25">
      <c r="A398" s="7">
        <v>1</v>
      </c>
      <c r="B398" s="8" t="s">
        <v>1098</v>
      </c>
      <c r="C398" s="8" t="s">
        <v>1099</v>
      </c>
      <c r="D398" s="9" t="s">
        <v>1100</v>
      </c>
      <c r="E398" s="9"/>
    </row>
    <row r="399" spans="1:6" s="13" customFormat="1" ht="30" x14ac:dyDescent="0.25">
      <c r="A399" s="7">
        <v>2</v>
      </c>
      <c r="B399" s="8" t="s">
        <v>1101</v>
      </c>
      <c r="C399" s="8" t="s">
        <v>1102</v>
      </c>
      <c r="D399" s="9" t="s">
        <v>1103</v>
      </c>
      <c r="E399" s="9"/>
    </row>
    <row r="400" spans="1:6" s="13" customFormat="1" ht="30" x14ac:dyDescent="0.25">
      <c r="A400" s="7">
        <v>3</v>
      </c>
      <c r="B400" s="8" t="s">
        <v>1104</v>
      </c>
      <c r="C400" s="8" t="s">
        <v>1105</v>
      </c>
      <c r="D400" s="9" t="s">
        <v>1106</v>
      </c>
      <c r="E400" s="9"/>
      <c r="F400" s="23"/>
    </row>
    <row r="401" spans="1:6" s="15" customFormat="1" ht="30" x14ac:dyDescent="0.25">
      <c r="A401" s="4" t="s">
        <v>432</v>
      </c>
      <c r="B401" s="14" t="s">
        <v>1107</v>
      </c>
      <c r="C401" s="14" t="s">
        <v>1108</v>
      </c>
      <c r="D401" s="14" t="s">
        <v>1109</v>
      </c>
      <c r="E401" s="14"/>
    </row>
    <row r="402" spans="1:6" s="13" customFormat="1" x14ac:dyDescent="0.25">
      <c r="A402" s="7">
        <v>1</v>
      </c>
      <c r="B402" s="8" t="s">
        <v>1110</v>
      </c>
      <c r="C402" s="9" t="s">
        <v>1111</v>
      </c>
      <c r="D402" s="9" t="s">
        <v>1112</v>
      </c>
      <c r="E402" s="9"/>
    </row>
    <row r="403" spans="1:6" s="13" customFormat="1" ht="30" x14ac:dyDescent="0.25">
      <c r="A403" s="7">
        <v>2</v>
      </c>
      <c r="B403" s="8" t="s">
        <v>1113</v>
      </c>
      <c r="C403" s="8" t="s">
        <v>1114</v>
      </c>
      <c r="D403" s="9" t="s">
        <v>1115</v>
      </c>
      <c r="E403" s="9"/>
    </row>
    <row r="404" spans="1:6" s="2" customFormat="1" x14ac:dyDescent="0.25">
      <c r="A404" s="7">
        <v>3</v>
      </c>
      <c r="B404" s="8" t="s">
        <v>1116</v>
      </c>
      <c r="C404" s="8" t="s">
        <v>1117</v>
      </c>
      <c r="D404" s="9" t="s">
        <v>1118</v>
      </c>
      <c r="E404" s="9"/>
    </row>
    <row r="405" spans="1:6" s="2" customFormat="1" ht="24.75" x14ac:dyDescent="0.25">
      <c r="A405" s="974" t="s">
        <v>1119</v>
      </c>
      <c r="B405" s="974"/>
      <c r="C405" s="974"/>
      <c r="D405" s="974"/>
    </row>
    <row r="406" spans="1:6" s="15" customFormat="1" ht="30" x14ac:dyDescent="0.25">
      <c r="A406" s="4" t="s">
        <v>6</v>
      </c>
      <c r="B406" s="14" t="s">
        <v>1120</v>
      </c>
      <c r="C406" s="14" t="s">
        <v>1121</v>
      </c>
      <c r="D406" s="14" t="s">
        <v>1122</v>
      </c>
      <c r="E406" s="14"/>
    </row>
    <row r="407" spans="1:6" s="13" customFormat="1" ht="30" x14ac:dyDescent="0.25">
      <c r="A407" s="7">
        <v>1</v>
      </c>
      <c r="B407" s="8" t="s">
        <v>1123</v>
      </c>
      <c r="C407" s="8" t="s">
        <v>1124</v>
      </c>
      <c r="D407" s="9" t="s">
        <v>1125</v>
      </c>
      <c r="E407" s="9"/>
      <c r="F407" s="23"/>
    </row>
    <row r="408" spans="1:6" s="15" customFormat="1" ht="30" x14ac:dyDescent="0.25">
      <c r="A408" s="4" t="s">
        <v>82</v>
      </c>
      <c r="B408" s="14" t="s">
        <v>1126</v>
      </c>
      <c r="C408" s="14" t="s">
        <v>1127</v>
      </c>
      <c r="D408" s="14" t="s">
        <v>1128</v>
      </c>
      <c r="E408" s="14"/>
    </row>
    <row r="409" spans="1:6" s="13" customFormat="1" x14ac:dyDescent="0.25">
      <c r="A409" s="7">
        <v>1</v>
      </c>
      <c r="B409" s="8" t="s">
        <v>1129</v>
      </c>
      <c r="C409" s="8" t="s">
        <v>1130</v>
      </c>
      <c r="D409" s="9" t="s">
        <v>1131</v>
      </c>
      <c r="E409" s="9"/>
    </row>
    <row r="410" spans="1:6" s="13" customFormat="1" x14ac:dyDescent="0.25">
      <c r="A410" s="7">
        <v>2</v>
      </c>
      <c r="B410" s="8" t="s">
        <v>1132</v>
      </c>
      <c r="C410" s="8" t="s">
        <v>1133</v>
      </c>
      <c r="D410" s="9" t="s">
        <v>1134</v>
      </c>
      <c r="E410" s="9"/>
    </row>
    <row r="411" spans="1:6" s="13" customFormat="1" x14ac:dyDescent="0.25">
      <c r="A411" s="7">
        <v>3</v>
      </c>
      <c r="B411" s="8" t="s">
        <v>1135</v>
      </c>
      <c r="C411" s="8" t="s">
        <v>1136</v>
      </c>
      <c r="D411" s="9" t="s">
        <v>1137</v>
      </c>
      <c r="E411" s="9"/>
    </row>
    <row r="412" spans="1:6" s="13" customFormat="1" ht="30" x14ac:dyDescent="0.25">
      <c r="A412" s="7">
        <v>4</v>
      </c>
      <c r="B412" s="8" t="s">
        <v>1138</v>
      </c>
      <c r="C412" s="8" t="s">
        <v>1139</v>
      </c>
      <c r="D412" s="9" t="s">
        <v>1140</v>
      </c>
      <c r="E412" s="9"/>
      <c r="F412" s="23"/>
    </row>
    <row r="413" spans="1:6" s="15" customFormat="1" ht="30" x14ac:dyDescent="0.25">
      <c r="A413" s="4" t="s">
        <v>107</v>
      </c>
      <c r="B413" s="14" t="s">
        <v>1141</v>
      </c>
      <c r="C413" s="14" t="s">
        <v>1142</v>
      </c>
      <c r="D413" s="14" t="s">
        <v>1143</v>
      </c>
      <c r="E413" s="14"/>
    </row>
    <row r="414" spans="1:6" s="13" customFormat="1" x14ac:dyDescent="0.25">
      <c r="A414" s="7">
        <v>1</v>
      </c>
      <c r="B414" s="8" t="s">
        <v>1144</v>
      </c>
      <c r="C414" s="8" t="s">
        <v>1145</v>
      </c>
      <c r="D414" s="9" t="s">
        <v>1146</v>
      </c>
      <c r="E414" s="9"/>
    </row>
    <row r="415" spans="1:6" s="13" customFormat="1" ht="30" x14ac:dyDescent="0.25">
      <c r="A415" s="7">
        <v>2</v>
      </c>
      <c r="B415" s="8" t="s">
        <v>1147</v>
      </c>
      <c r="C415" s="8" t="s">
        <v>1148</v>
      </c>
      <c r="D415" s="9" t="s">
        <v>1149</v>
      </c>
      <c r="E415" s="9"/>
    </row>
    <row r="416" spans="1:6" s="13" customFormat="1" ht="30" x14ac:dyDescent="0.25">
      <c r="A416" s="7">
        <v>3</v>
      </c>
      <c r="B416" s="8" t="s">
        <v>1150</v>
      </c>
      <c r="C416" s="8" t="s">
        <v>1151</v>
      </c>
      <c r="D416" s="9" t="s">
        <v>1152</v>
      </c>
      <c r="E416" s="9"/>
    </row>
    <row r="417" spans="1:6" s="13" customFormat="1" ht="30" x14ac:dyDescent="0.25">
      <c r="A417" s="7">
        <v>4</v>
      </c>
      <c r="B417" s="8" t="s">
        <v>1153</v>
      </c>
      <c r="C417" s="8" t="s">
        <v>1154</v>
      </c>
      <c r="D417" s="9" t="s">
        <v>1155</v>
      </c>
      <c r="E417" s="9"/>
      <c r="F417" s="23"/>
    </row>
    <row r="418" spans="1:6" s="15" customFormat="1" ht="30" x14ac:dyDescent="0.25">
      <c r="A418" s="4" t="s">
        <v>114</v>
      </c>
      <c r="B418" s="14" t="s">
        <v>1156</v>
      </c>
      <c r="C418" s="14" t="s">
        <v>1157</v>
      </c>
      <c r="D418" s="14" t="s">
        <v>1158</v>
      </c>
      <c r="E418" s="14"/>
    </row>
    <row r="419" spans="1:6" s="13" customFormat="1" ht="30" x14ac:dyDescent="0.25">
      <c r="A419" s="7">
        <v>1</v>
      </c>
      <c r="B419" s="8" t="s">
        <v>1159</v>
      </c>
      <c r="C419" s="8" t="s">
        <v>1160</v>
      </c>
      <c r="D419" s="9" t="s">
        <v>1161</v>
      </c>
      <c r="E419" s="9"/>
    </row>
    <row r="420" spans="1:6" s="13" customFormat="1" x14ac:dyDescent="0.25">
      <c r="A420" s="7">
        <v>2</v>
      </c>
      <c r="B420" s="8" t="s">
        <v>1162</v>
      </c>
      <c r="C420" s="8" t="s">
        <v>1163</v>
      </c>
      <c r="D420" s="9" t="s">
        <v>1164</v>
      </c>
      <c r="E420" s="9"/>
    </row>
    <row r="421" spans="1:6" s="13" customFormat="1" ht="30" x14ac:dyDescent="0.25">
      <c r="A421" s="7">
        <v>3</v>
      </c>
      <c r="B421" s="8" t="s">
        <v>1165</v>
      </c>
      <c r="C421" s="8" t="s">
        <v>1166</v>
      </c>
      <c r="D421" s="9" t="s">
        <v>1167</v>
      </c>
      <c r="E421" s="9"/>
    </row>
    <row r="422" spans="1:6" s="13" customFormat="1" ht="30" x14ac:dyDescent="0.25">
      <c r="A422" s="7">
        <v>4</v>
      </c>
      <c r="B422" s="8" t="s">
        <v>1168</v>
      </c>
      <c r="C422" s="8" t="s">
        <v>1169</v>
      </c>
      <c r="D422" s="9" t="s">
        <v>1170</v>
      </c>
      <c r="E422" s="9"/>
    </row>
    <row r="423" spans="1:6" s="13" customFormat="1" ht="30" x14ac:dyDescent="0.25">
      <c r="A423" s="7">
        <v>5</v>
      </c>
      <c r="B423" s="8" t="s">
        <v>1171</v>
      </c>
      <c r="C423" s="8" t="s">
        <v>1172</v>
      </c>
      <c r="D423" s="9" t="s">
        <v>1173</v>
      </c>
      <c r="E423" s="9"/>
    </row>
    <row r="424" spans="1:6" s="2" customFormat="1" ht="30" x14ac:dyDescent="0.25">
      <c r="A424" s="7">
        <v>6</v>
      </c>
      <c r="B424" s="8" t="s">
        <v>1174</v>
      </c>
      <c r="C424" s="8" t="s">
        <v>1175</v>
      </c>
      <c r="D424" s="9" t="s">
        <v>1176</v>
      </c>
      <c r="E424" s="9"/>
    </row>
    <row r="425" spans="1:6" s="2" customFormat="1" ht="24.75" x14ac:dyDescent="0.25">
      <c r="A425" s="974" t="s">
        <v>1177</v>
      </c>
      <c r="B425" s="974"/>
      <c r="C425" s="974"/>
      <c r="D425" s="974"/>
    </row>
    <row r="426" spans="1:6" s="15" customFormat="1" ht="45" x14ac:dyDescent="0.25">
      <c r="A426" s="4" t="s">
        <v>6</v>
      </c>
      <c r="B426" s="14" t="s">
        <v>1178</v>
      </c>
      <c r="C426" s="14" t="s">
        <v>1179</v>
      </c>
      <c r="D426" s="14" t="s">
        <v>1180</v>
      </c>
      <c r="E426" s="14"/>
    </row>
    <row r="427" spans="1:6" s="13" customFormat="1" x14ac:dyDescent="0.25">
      <c r="A427" s="7">
        <v>1</v>
      </c>
      <c r="B427" s="8" t="s">
        <v>1181</v>
      </c>
      <c r="C427" s="8" t="s">
        <v>1182</v>
      </c>
      <c r="D427" s="9" t="s">
        <v>1183</v>
      </c>
      <c r="E427" s="9"/>
    </row>
    <row r="428" spans="1:6" s="13" customFormat="1" ht="30" x14ac:dyDescent="0.25">
      <c r="A428" s="7">
        <v>2</v>
      </c>
      <c r="B428" s="8" t="s">
        <v>1184</v>
      </c>
      <c r="C428" s="9" t="s">
        <v>1185</v>
      </c>
      <c r="D428" s="9" t="s">
        <v>1186</v>
      </c>
      <c r="E428" s="9"/>
    </row>
    <row r="429" spans="1:6" s="13" customFormat="1" ht="30" x14ac:dyDescent="0.25">
      <c r="A429" s="7">
        <v>3</v>
      </c>
      <c r="B429" s="8" t="s">
        <v>1187</v>
      </c>
      <c r="C429" s="9" t="s">
        <v>1188</v>
      </c>
      <c r="D429" s="9" t="s">
        <v>1189</v>
      </c>
      <c r="E429" s="9"/>
    </row>
    <row r="430" spans="1:6" s="15" customFormat="1" ht="30" x14ac:dyDescent="0.25">
      <c r="A430" s="4" t="s">
        <v>82</v>
      </c>
      <c r="B430" s="14" t="s">
        <v>1190</v>
      </c>
      <c r="C430" s="14" t="s">
        <v>1191</v>
      </c>
      <c r="D430" s="14" t="s">
        <v>1192</v>
      </c>
      <c r="E430" s="14"/>
    </row>
    <row r="431" spans="1:6" s="13" customFormat="1" x14ac:dyDescent="0.25">
      <c r="A431" s="7">
        <v>1</v>
      </c>
      <c r="B431" s="8" t="s">
        <v>1193</v>
      </c>
      <c r="C431" s="9" t="s">
        <v>1194</v>
      </c>
      <c r="D431" s="9" t="s">
        <v>1195</v>
      </c>
      <c r="E431" s="9"/>
    </row>
    <row r="432" spans="1:6" s="13" customFormat="1" ht="30" x14ac:dyDescent="0.25">
      <c r="A432" s="7">
        <v>2</v>
      </c>
      <c r="B432" s="8" t="s">
        <v>1196</v>
      </c>
      <c r="C432" s="8" t="s">
        <v>1197</v>
      </c>
      <c r="D432" s="9" t="s">
        <v>1198</v>
      </c>
      <c r="E432" s="9"/>
    </row>
    <row r="433" spans="1:6" s="13" customFormat="1" ht="30" x14ac:dyDescent="0.25">
      <c r="A433" s="7">
        <v>3</v>
      </c>
      <c r="B433" s="8" t="s">
        <v>1199</v>
      </c>
      <c r="C433" s="8" t="s">
        <v>1194</v>
      </c>
      <c r="D433" s="9" t="s">
        <v>1200</v>
      </c>
      <c r="E433" s="9"/>
      <c r="F433" s="23"/>
    </row>
    <row r="434" spans="1:6" s="15" customFormat="1" ht="30" x14ac:dyDescent="0.25">
      <c r="A434" s="4" t="s">
        <v>107</v>
      </c>
      <c r="B434" s="14" t="s">
        <v>1201</v>
      </c>
      <c r="C434" s="14" t="s">
        <v>1202</v>
      </c>
      <c r="D434" s="14" t="s">
        <v>1203</v>
      </c>
      <c r="E434" s="14"/>
    </row>
    <row r="435" spans="1:6" s="13" customFormat="1" x14ac:dyDescent="0.25">
      <c r="A435" s="7">
        <v>1</v>
      </c>
      <c r="B435" s="8" t="s">
        <v>1204</v>
      </c>
      <c r="C435" s="8" t="s">
        <v>1205</v>
      </c>
      <c r="D435" s="9" t="s">
        <v>1206</v>
      </c>
      <c r="E435" s="9"/>
    </row>
    <row r="436" spans="1:6" s="13" customFormat="1" x14ac:dyDescent="0.25">
      <c r="A436" s="7">
        <v>2</v>
      </c>
      <c r="B436" s="8" t="s">
        <v>1207</v>
      </c>
      <c r="C436" s="8" t="s">
        <v>1208</v>
      </c>
      <c r="D436" s="9" t="s">
        <v>1209</v>
      </c>
      <c r="E436" s="9"/>
    </row>
    <row r="437" spans="1:6" s="13" customFormat="1" ht="30" x14ac:dyDescent="0.25">
      <c r="A437" s="7">
        <v>3</v>
      </c>
      <c r="B437" s="8" t="s">
        <v>1210</v>
      </c>
      <c r="C437" s="24" t="s">
        <v>336</v>
      </c>
      <c r="D437" s="9" t="s">
        <v>1211</v>
      </c>
      <c r="E437" s="9"/>
    </row>
    <row r="438" spans="1:6" s="13" customFormat="1" x14ac:dyDescent="0.25">
      <c r="A438" s="7">
        <v>4</v>
      </c>
      <c r="B438" s="8" t="s">
        <v>1212</v>
      </c>
      <c r="C438" s="8" t="s">
        <v>1213</v>
      </c>
      <c r="D438" s="9" t="s">
        <v>1214</v>
      </c>
      <c r="E438" s="9"/>
    </row>
    <row r="439" spans="1:6" s="13" customFormat="1" ht="30" x14ac:dyDescent="0.25">
      <c r="A439" s="7">
        <v>5</v>
      </c>
      <c r="B439" s="8" t="s">
        <v>1215</v>
      </c>
      <c r="C439" s="9" t="s">
        <v>1216</v>
      </c>
      <c r="D439" s="9" t="s">
        <v>1217</v>
      </c>
      <c r="E439" s="9"/>
    </row>
    <row r="440" spans="1:6" s="13" customFormat="1" ht="30" x14ac:dyDescent="0.25">
      <c r="A440" s="7">
        <v>6</v>
      </c>
      <c r="B440" s="8" t="s">
        <v>1218</v>
      </c>
      <c r="C440" s="9" t="s">
        <v>1219</v>
      </c>
      <c r="D440" s="9" t="s">
        <v>1220</v>
      </c>
      <c r="E440" s="9"/>
    </row>
    <row r="441" spans="1:6" s="13" customFormat="1" ht="30" x14ac:dyDescent="0.25">
      <c r="A441" s="7">
        <v>7</v>
      </c>
      <c r="B441" s="8" t="s">
        <v>1221</v>
      </c>
      <c r="C441" s="8" t="s">
        <v>1222</v>
      </c>
      <c r="D441" s="9" t="s">
        <v>1223</v>
      </c>
      <c r="E441" s="9"/>
      <c r="F441" s="23"/>
    </row>
    <row r="442" spans="1:6" s="15" customFormat="1" ht="30" x14ac:dyDescent="0.25">
      <c r="A442" s="4" t="s">
        <v>825</v>
      </c>
      <c r="B442" s="14" t="s">
        <v>1224</v>
      </c>
      <c r="C442" s="14" t="s">
        <v>1225</v>
      </c>
      <c r="D442" s="14" t="s">
        <v>1226</v>
      </c>
      <c r="E442" s="14"/>
    </row>
    <row r="443" spans="1:6" s="13" customFormat="1" x14ac:dyDescent="0.25">
      <c r="A443" s="7">
        <v>1</v>
      </c>
      <c r="B443" s="8" t="s">
        <v>1227</v>
      </c>
      <c r="C443" s="8" t="s">
        <v>1228</v>
      </c>
      <c r="D443" s="9" t="s">
        <v>1229</v>
      </c>
      <c r="E443" s="9"/>
    </row>
    <row r="444" spans="1:6" s="13" customFormat="1" ht="30" x14ac:dyDescent="0.25">
      <c r="A444" s="7">
        <v>2</v>
      </c>
      <c r="B444" s="8" t="s">
        <v>1230</v>
      </c>
      <c r="C444" s="9" t="s">
        <v>1231</v>
      </c>
      <c r="D444" s="9" t="s">
        <v>1232</v>
      </c>
      <c r="E444" s="9"/>
    </row>
    <row r="445" spans="1:6" s="13" customFormat="1" ht="30" x14ac:dyDescent="0.25">
      <c r="A445" s="7">
        <v>3</v>
      </c>
      <c r="B445" s="8" t="s">
        <v>1233</v>
      </c>
      <c r="C445" s="8" t="s">
        <v>1234</v>
      </c>
      <c r="D445" s="9" t="s">
        <v>1235</v>
      </c>
      <c r="E445" s="9"/>
    </row>
    <row r="446" spans="1:6" s="13" customFormat="1" x14ac:dyDescent="0.25">
      <c r="A446" s="7">
        <v>4</v>
      </c>
      <c r="B446" s="8" t="s">
        <v>1236</v>
      </c>
      <c r="C446" s="8" t="s">
        <v>1237</v>
      </c>
      <c r="D446" s="9" t="s">
        <v>1238</v>
      </c>
      <c r="E446" s="9"/>
      <c r="F446" s="23"/>
    </row>
    <row r="447" spans="1:6" s="15" customFormat="1" ht="30" x14ac:dyDescent="0.25">
      <c r="A447" s="4" t="s">
        <v>414</v>
      </c>
      <c r="B447" s="14" t="s">
        <v>1239</v>
      </c>
      <c r="C447" s="14" t="s">
        <v>1240</v>
      </c>
      <c r="D447" s="14" t="s">
        <v>1241</v>
      </c>
      <c r="E447" s="14"/>
    </row>
    <row r="448" spans="1:6" s="13" customFormat="1" x14ac:dyDescent="0.25">
      <c r="A448" s="7">
        <v>1</v>
      </c>
      <c r="B448" s="8" t="s">
        <v>1242</v>
      </c>
      <c r="C448" s="8" t="s">
        <v>1243</v>
      </c>
      <c r="D448" s="9" t="s">
        <v>1244</v>
      </c>
      <c r="E448" s="9"/>
    </row>
    <row r="449" spans="1:6" s="13" customFormat="1" x14ac:dyDescent="0.25">
      <c r="A449" s="7">
        <v>2</v>
      </c>
      <c r="B449" s="8" t="s">
        <v>1245</v>
      </c>
      <c r="C449" s="24" t="s">
        <v>427</v>
      </c>
      <c r="D449" s="9" t="s">
        <v>1246</v>
      </c>
      <c r="E449" s="9"/>
    </row>
    <row r="450" spans="1:6" s="2" customFormat="1" ht="30" x14ac:dyDescent="0.25">
      <c r="A450" s="7">
        <v>3</v>
      </c>
      <c r="B450" s="8" t="s">
        <v>1247</v>
      </c>
      <c r="C450" s="9" t="s">
        <v>397</v>
      </c>
      <c r="D450" s="9" t="s">
        <v>1248</v>
      </c>
      <c r="E450" s="9"/>
    </row>
    <row r="451" spans="1:6" s="2" customFormat="1" ht="24.75" x14ac:dyDescent="0.25">
      <c r="A451" s="974" t="s">
        <v>1249</v>
      </c>
      <c r="B451" s="974"/>
      <c r="C451" s="974"/>
      <c r="D451" s="974"/>
    </row>
    <row r="452" spans="1:6" s="15" customFormat="1" x14ac:dyDescent="0.25">
      <c r="A452" s="4" t="s">
        <v>6</v>
      </c>
      <c r="B452" s="14" t="s">
        <v>1250</v>
      </c>
      <c r="C452" s="14" t="s">
        <v>1251</v>
      </c>
      <c r="D452" s="14" t="s">
        <v>1252</v>
      </c>
      <c r="E452" s="14"/>
    </row>
    <row r="453" spans="1:6" s="13" customFormat="1" x14ac:dyDescent="0.25">
      <c r="A453" s="7">
        <v>1</v>
      </c>
      <c r="B453" s="8" t="s">
        <v>426</v>
      </c>
      <c r="C453" s="8" t="s">
        <v>427</v>
      </c>
      <c r="D453" s="9" t="s">
        <v>1253</v>
      </c>
      <c r="E453" s="9"/>
      <c r="F453" s="23"/>
    </row>
    <row r="454" spans="1:6" s="15" customFormat="1" ht="30" x14ac:dyDescent="0.25">
      <c r="A454" s="4" t="s">
        <v>82</v>
      </c>
      <c r="B454" s="14" t="s">
        <v>1254</v>
      </c>
      <c r="C454" s="14" t="s">
        <v>1255</v>
      </c>
      <c r="D454" s="14" t="s">
        <v>1256</v>
      </c>
      <c r="E454" s="14"/>
    </row>
    <row r="455" spans="1:6" s="13" customFormat="1" x14ac:dyDescent="0.25">
      <c r="A455" s="7">
        <v>1</v>
      </c>
      <c r="B455" s="8" t="s">
        <v>1257</v>
      </c>
      <c r="C455" s="8" t="s">
        <v>1258</v>
      </c>
      <c r="D455" s="9" t="s">
        <v>1259</v>
      </c>
      <c r="E455" s="9"/>
    </row>
    <row r="456" spans="1:6" s="13" customFormat="1" x14ac:dyDescent="0.25">
      <c r="A456" s="7">
        <v>2</v>
      </c>
      <c r="B456" s="8" t="s">
        <v>1260</v>
      </c>
      <c r="C456" s="8" t="s">
        <v>1261</v>
      </c>
      <c r="D456" s="9" t="s">
        <v>1262</v>
      </c>
      <c r="E456" s="9"/>
    </row>
    <row r="457" spans="1:6" s="13" customFormat="1" ht="30" x14ac:dyDescent="0.25">
      <c r="A457" s="7">
        <v>3</v>
      </c>
      <c r="B457" s="8" t="s">
        <v>1263</v>
      </c>
      <c r="C457" s="8" t="s">
        <v>1264</v>
      </c>
      <c r="D457" s="9" t="s">
        <v>1265</v>
      </c>
      <c r="E457" s="9"/>
      <c r="F457" s="23"/>
    </row>
    <row r="458" spans="1:6" s="15" customFormat="1" x14ac:dyDescent="0.25">
      <c r="A458" s="4" t="s">
        <v>107</v>
      </c>
      <c r="B458" s="14" t="s">
        <v>1266</v>
      </c>
      <c r="C458" s="14" t="s">
        <v>1267</v>
      </c>
      <c r="D458" s="14" t="s">
        <v>1268</v>
      </c>
      <c r="E458" s="14"/>
    </row>
    <row r="459" spans="1:6" s="13" customFormat="1" ht="30" x14ac:dyDescent="0.25">
      <c r="A459" s="7">
        <v>1</v>
      </c>
      <c r="B459" s="8" t="s">
        <v>1269</v>
      </c>
      <c r="C459" s="8" t="s">
        <v>1270</v>
      </c>
      <c r="D459" s="9" t="s">
        <v>1271</v>
      </c>
      <c r="E459" s="9"/>
    </row>
    <row r="460" spans="1:6" s="13" customFormat="1" x14ac:dyDescent="0.25">
      <c r="A460" s="7">
        <v>2</v>
      </c>
      <c r="B460" s="8" t="s">
        <v>1272</v>
      </c>
      <c r="C460" s="8" t="s">
        <v>1273</v>
      </c>
      <c r="D460" s="9" t="s">
        <v>1274</v>
      </c>
      <c r="E460" s="9"/>
    </row>
    <row r="461" spans="1:6" s="13" customFormat="1" x14ac:dyDescent="0.25">
      <c r="A461" s="7">
        <v>3</v>
      </c>
      <c r="B461" s="8" t="s">
        <v>1275</v>
      </c>
      <c r="C461" s="8" t="s">
        <v>1276</v>
      </c>
      <c r="D461" s="9" t="s">
        <v>1271</v>
      </c>
      <c r="E461" s="9"/>
    </row>
    <row r="462" spans="1:6" s="13" customFormat="1" ht="30" x14ac:dyDescent="0.25">
      <c r="A462" s="7">
        <v>4</v>
      </c>
      <c r="B462" s="8" t="s">
        <v>1277</v>
      </c>
      <c r="C462" s="9" t="s">
        <v>1278</v>
      </c>
      <c r="D462" s="9" t="s">
        <v>1279</v>
      </c>
      <c r="E462" s="9"/>
    </row>
    <row r="463" spans="1:6" s="13" customFormat="1" ht="30" x14ac:dyDescent="0.25">
      <c r="A463" s="7">
        <v>5</v>
      </c>
      <c r="B463" s="8" t="s">
        <v>1280</v>
      </c>
      <c r="C463" s="8" t="s">
        <v>1281</v>
      </c>
      <c r="D463" s="9" t="s">
        <v>1282</v>
      </c>
      <c r="E463" s="9"/>
    </row>
    <row r="464" spans="1:6" s="13" customFormat="1" ht="30" x14ac:dyDescent="0.25">
      <c r="A464" s="7">
        <v>6</v>
      </c>
      <c r="B464" s="8" t="s">
        <v>1283</v>
      </c>
      <c r="C464" s="8" t="s">
        <v>1284</v>
      </c>
      <c r="D464" s="9" t="s">
        <v>1285</v>
      </c>
      <c r="E464" s="9"/>
      <c r="F464" s="23"/>
    </row>
    <row r="465" spans="1:6" s="15" customFormat="1" ht="30" x14ac:dyDescent="0.25">
      <c r="A465" s="4" t="s">
        <v>114</v>
      </c>
      <c r="B465" s="14" t="s">
        <v>1286</v>
      </c>
      <c r="C465" s="14" t="s">
        <v>1287</v>
      </c>
      <c r="D465" s="14" t="s">
        <v>1288</v>
      </c>
      <c r="E465" s="14"/>
    </row>
    <row r="466" spans="1:6" s="13" customFormat="1" ht="30" x14ac:dyDescent="0.25">
      <c r="A466" s="7">
        <v>1</v>
      </c>
      <c r="B466" s="8" t="s">
        <v>1289</v>
      </c>
      <c r="C466" s="8" t="s">
        <v>1281</v>
      </c>
      <c r="D466" s="9" t="s">
        <v>1290</v>
      </c>
      <c r="E466" s="9"/>
    </row>
    <row r="467" spans="1:6" s="13" customFormat="1" x14ac:dyDescent="0.25">
      <c r="A467" s="7">
        <v>2</v>
      </c>
      <c r="B467" s="8" t="s">
        <v>1291</v>
      </c>
      <c r="C467" s="8" t="s">
        <v>1292</v>
      </c>
      <c r="D467" s="9" t="s">
        <v>1293</v>
      </c>
      <c r="E467" s="9"/>
      <c r="F467" s="23"/>
    </row>
    <row r="468" spans="1:6" s="15" customFormat="1" x14ac:dyDescent="0.25">
      <c r="A468" s="4" t="s">
        <v>414</v>
      </c>
      <c r="B468" s="14" t="s">
        <v>1294</v>
      </c>
      <c r="C468" s="14" t="s">
        <v>1295</v>
      </c>
      <c r="D468" s="14" t="s">
        <v>1296</v>
      </c>
      <c r="E468" s="14"/>
    </row>
    <row r="469" spans="1:6" s="13" customFormat="1" ht="30" x14ac:dyDescent="0.25">
      <c r="A469" s="7">
        <v>1</v>
      </c>
      <c r="B469" s="8" t="s">
        <v>1297</v>
      </c>
      <c r="C469" s="8" t="s">
        <v>1298</v>
      </c>
      <c r="D469" s="9" t="s">
        <v>1299</v>
      </c>
      <c r="E469" s="9"/>
    </row>
    <row r="470" spans="1:6" s="13" customFormat="1" ht="30" x14ac:dyDescent="0.25">
      <c r="A470" s="7">
        <v>2</v>
      </c>
      <c r="B470" s="8" t="s">
        <v>1300</v>
      </c>
      <c r="C470" s="8" t="s">
        <v>1301</v>
      </c>
      <c r="D470" s="9" t="s">
        <v>1302</v>
      </c>
      <c r="E470" s="9"/>
    </row>
    <row r="471" spans="1:6" s="2" customFormat="1" x14ac:dyDescent="0.25">
      <c r="A471" s="7">
        <v>3</v>
      </c>
      <c r="B471" s="8" t="s">
        <v>1303</v>
      </c>
      <c r="C471" s="8" t="s">
        <v>1304</v>
      </c>
      <c r="D471" s="9" t="s">
        <v>1305</v>
      </c>
      <c r="E471" s="9"/>
    </row>
    <row r="472" spans="1:6" s="2" customFormat="1" ht="24.75" x14ac:dyDescent="0.25">
      <c r="A472" s="974" t="s">
        <v>1306</v>
      </c>
      <c r="B472" s="974"/>
      <c r="C472" s="974"/>
      <c r="D472" s="974"/>
    </row>
    <row r="473" spans="1:6" s="15" customFormat="1" x14ac:dyDescent="0.25">
      <c r="A473" s="4" t="s">
        <v>6</v>
      </c>
      <c r="B473" s="14" t="s">
        <v>1307</v>
      </c>
      <c r="C473" s="14" t="s">
        <v>1308</v>
      </c>
      <c r="D473" s="14" t="s">
        <v>1309</v>
      </c>
      <c r="E473" s="14"/>
    </row>
    <row r="474" spans="1:6" s="13" customFormat="1" ht="30" x14ac:dyDescent="0.25">
      <c r="A474" s="7">
        <v>1</v>
      </c>
      <c r="B474" s="8" t="s">
        <v>1310</v>
      </c>
      <c r="C474" s="8" t="s">
        <v>1311</v>
      </c>
      <c r="D474" s="9" t="s">
        <v>1312</v>
      </c>
      <c r="E474" s="9"/>
    </row>
    <row r="475" spans="1:6" s="13" customFormat="1" ht="30" x14ac:dyDescent="0.25">
      <c r="A475" s="7">
        <v>2</v>
      </c>
      <c r="B475" s="8" t="s">
        <v>1313</v>
      </c>
      <c r="C475" s="9" t="s">
        <v>1314</v>
      </c>
      <c r="D475" s="9" t="s">
        <v>1315</v>
      </c>
      <c r="E475" s="9"/>
    </row>
    <row r="476" spans="1:6" s="15" customFormat="1" ht="30" x14ac:dyDescent="0.25">
      <c r="A476" s="4" t="s">
        <v>82</v>
      </c>
      <c r="B476" s="14" t="s">
        <v>1316</v>
      </c>
      <c r="C476" s="14" t="s">
        <v>1317</v>
      </c>
      <c r="D476" s="14" t="s">
        <v>1318</v>
      </c>
      <c r="E476" s="14"/>
    </row>
    <row r="477" spans="1:6" s="13" customFormat="1" x14ac:dyDescent="0.25">
      <c r="A477" s="7">
        <v>1</v>
      </c>
      <c r="B477" s="8" t="s">
        <v>1319</v>
      </c>
      <c r="C477" s="8" t="s">
        <v>359</v>
      </c>
      <c r="D477" s="9" t="s">
        <v>1320</v>
      </c>
      <c r="E477" s="9"/>
    </row>
    <row r="478" spans="1:6" s="13" customFormat="1" x14ac:dyDescent="0.25">
      <c r="A478" s="7">
        <v>2</v>
      </c>
      <c r="B478" s="8" t="s">
        <v>1321</v>
      </c>
      <c r="C478" s="8" t="s">
        <v>1322</v>
      </c>
      <c r="D478" s="9" t="s">
        <v>1323</v>
      </c>
      <c r="E478" s="9"/>
    </row>
    <row r="479" spans="1:6" s="13" customFormat="1" x14ac:dyDescent="0.25">
      <c r="A479" s="7">
        <v>3</v>
      </c>
      <c r="B479" s="8" t="s">
        <v>1324</v>
      </c>
      <c r="C479" s="8" t="s">
        <v>1325</v>
      </c>
      <c r="D479" s="9" t="s">
        <v>1326</v>
      </c>
      <c r="E479" s="9"/>
    </row>
    <row r="480" spans="1:6" s="13" customFormat="1" x14ac:dyDescent="0.25">
      <c r="A480" s="7">
        <v>4</v>
      </c>
      <c r="B480" s="8" t="s">
        <v>1327</v>
      </c>
      <c r="C480" s="8" t="s">
        <v>1328</v>
      </c>
      <c r="D480" s="9" t="s">
        <v>1329</v>
      </c>
      <c r="E480" s="9"/>
    </row>
    <row r="481" spans="1:6" s="13" customFormat="1" ht="30" x14ac:dyDescent="0.25">
      <c r="A481" s="7">
        <v>5</v>
      </c>
      <c r="B481" s="8" t="s">
        <v>1330</v>
      </c>
      <c r="C481" s="9" t="s">
        <v>1331</v>
      </c>
      <c r="D481" s="9" t="s">
        <v>1332</v>
      </c>
      <c r="E481" s="9"/>
    </row>
    <row r="482" spans="1:6" s="13" customFormat="1" x14ac:dyDescent="0.25">
      <c r="A482" s="7">
        <v>6</v>
      </c>
      <c r="B482" s="8" t="s">
        <v>1333</v>
      </c>
      <c r="C482" s="9" t="s">
        <v>1334</v>
      </c>
      <c r="D482" s="9" t="s">
        <v>1335</v>
      </c>
      <c r="E482" s="9"/>
    </row>
    <row r="483" spans="1:6" s="15" customFormat="1" ht="30" x14ac:dyDescent="0.25">
      <c r="A483" s="4" t="s">
        <v>107</v>
      </c>
      <c r="B483" s="14" t="s">
        <v>1336</v>
      </c>
      <c r="C483" s="14" t="s">
        <v>1317</v>
      </c>
      <c r="D483" s="14" t="s">
        <v>1337</v>
      </c>
      <c r="E483" s="14"/>
    </row>
    <row r="484" spans="1:6" s="13" customFormat="1" x14ac:dyDescent="0.25">
      <c r="A484" s="7">
        <v>1</v>
      </c>
      <c r="B484" s="8" t="s">
        <v>1338</v>
      </c>
      <c r="C484" s="8" t="s">
        <v>1339</v>
      </c>
      <c r="D484" s="9" t="s">
        <v>1340</v>
      </c>
      <c r="E484" s="9"/>
      <c r="F484" s="23"/>
    </row>
    <row r="485" spans="1:6" s="15" customFormat="1" ht="30" x14ac:dyDescent="0.25">
      <c r="A485" s="4" t="s">
        <v>114</v>
      </c>
      <c r="B485" s="14" t="s">
        <v>1341</v>
      </c>
      <c r="C485" s="14" t="s">
        <v>1342</v>
      </c>
      <c r="D485" s="14" t="s">
        <v>1343</v>
      </c>
      <c r="E485" s="14"/>
    </row>
    <row r="486" spans="1:6" s="13" customFormat="1" x14ac:dyDescent="0.25">
      <c r="A486" s="7">
        <v>1</v>
      </c>
      <c r="B486" s="8" t="s">
        <v>1344</v>
      </c>
      <c r="C486" s="9" t="s">
        <v>1345</v>
      </c>
      <c r="D486" s="9" t="s">
        <v>1346</v>
      </c>
      <c r="E486" s="9"/>
    </row>
    <row r="487" spans="1:6" s="13" customFormat="1" ht="30" x14ac:dyDescent="0.25">
      <c r="A487" s="7">
        <v>2</v>
      </c>
      <c r="B487" s="8" t="s">
        <v>1347</v>
      </c>
      <c r="C487" s="9" t="s">
        <v>1348</v>
      </c>
      <c r="D487" s="9" t="s">
        <v>1349</v>
      </c>
      <c r="E487" s="9"/>
    </row>
    <row r="488" spans="1:6" s="15" customFormat="1" x14ac:dyDescent="0.25">
      <c r="A488" s="4" t="s">
        <v>414</v>
      </c>
      <c r="B488" s="14" t="s">
        <v>1350</v>
      </c>
      <c r="C488" s="14" t="s">
        <v>1351</v>
      </c>
      <c r="D488" s="14" t="s">
        <v>1352</v>
      </c>
      <c r="E488" s="14"/>
    </row>
    <row r="489" spans="1:6" s="13" customFormat="1" ht="30" x14ac:dyDescent="0.25">
      <c r="A489" s="7">
        <v>1</v>
      </c>
      <c r="B489" s="8" t="s">
        <v>1353</v>
      </c>
      <c r="C489" s="8" t="s">
        <v>1354</v>
      </c>
      <c r="D489" s="9" t="s">
        <v>1355</v>
      </c>
      <c r="E489" s="9"/>
    </row>
    <row r="490" spans="1:6" s="13" customFormat="1" ht="30" x14ac:dyDescent="0.25">
      <c r="A490" s="7">
        <v>2</v>
      </c>
      <c r="B490" s="8" t="s">
        <v>1356</v>
      </c>
      <c r="C490" s="8" t="s">
        <v>1357</v>
      </c>
      <c r="D490" s="9" t="s">
        <v>1358</v>
      </c>
      <c r="E490" s="9"/>
    </row>
    <row r="491" spans="1:6" s="13" customFormat="1" ht="30" x14ac:dyDescent="0.25">
      <c r="A491" s="7">
        <v>3</v>
      </c>
      <c r="B491" s="8" t="s">
        <v>1359</v>
      </c>
      <c r="C491" s="8" t="s">
        <v>1360</v>
      </c>
      <c r="D491" s="9" t="s">
        <v>1361</v>
      </c>
      <c r="E491" s="9"/>
    </row>
    <row r="492" spans="1:6" s="13" customFormat="1" x14ac:dyDescent="0.25">
      <c r="A492" s="7">
        <v>4</v>
      </c>
      <c r="B492" s="8" t="s">
        <v>1362</v>
      </c>
      <c r="C492" s="8" t="s">
        <v>1363</v>
      </c>
      <c r="D492" s="9" t="s">
        <v>1364</v>
      </c>
      <c r="E492" s="9"/>
    </row>
    <row r="493" spans="1:6" s="13" customFormat="1" ht="30" x14ac:dyDescent="0.25">
      <c r="A493" s="7">
        <v>5</v>
      </c>
      <c r="B493" s="8" t="s">
        <v>1365</v>
      </c>
      <c r="C493" s="9" t="s">
        <v>1314</v>
      </c>
      <c r="D493" s="9" t="s">
        <v>1366</v>
      </c>
      <c r="E493" s="9"/>
    </row>
    <row r="494" spans="1:6" s="15" customFormat="1" ht="30" x14ac:dyDescent="0.25">
      <c r="A494" s="4" t="s">
        <v>432</v>
      </c>
      <c r="B494" s="14" t="s">
        <v>1367</v>
      </c>
      <c r="C494" s="14" t="s">
        <v>1368</v>
      </c>
      <c r="D494" s="14" t="s">
        <v>1369</v>
      </c>
      <c r="E494" s="14"/>
    </row>
    <row r="495" spans="1:6" s="13" customFormat="1" x14ac:dyDescent="0.25">
      <c r="A495" s="7">
        <v>1</v>
      </c>
      <c r="B495" s="8" t="s">
        <v>1370</v>
      </c>
      <c r="C495" s="8" t="s">
        <v>1371</v>
      </c>
      <c r="D495" s="9" t="s">
        <v>1372</v>
      </c>
      <c r="E495" s="9"/>
    </row>
    <row r="496" spans="1:6" s="13" customFormat="1" ht="30" x14ac:dyDescent="0.25">
      <c r="A496" s="7">
        <v>2</v>
      </c>
      <c r="B496" s="8" t="s">
        <v>1373</v>
      </c>
      <c r="C496" s="8" t="s">
        <v>1374</v>
      </c>
      <c r="D496" s="9" t="s">
        <v>1375</v>
      </c>
      <c r="E496" s="9"/>
    </row>
    <row r="497" spans="1:6" s="13" customFormat="1" x14ac:dyDescent="0.25">
      <c r="A497" s="7">
        <v>3</v>
      </c>
      <c r="B497" s="8" t="s">
        <v>1376</v>
      </c>
      <c r="C497" s="8" t="s">
        <v>1374</v>
      </c>
      <c r="D497" s="9" t="s">
        <v>1377</v>
      </c>
      <c r="E497" s="9"/>
    </row>
    <row r="498" spans="1:6" s="13" customFormat="1" x14ac:dyDescent="0.25">
      <c r="A498" s="7">
        <v>4</v>
      </c>
      <c r="B498" s="8" t="s">
        <v>1378</v>
      </c>
      <c r="C498" s="9" t="s">
        <v>1379</v>
      </c>
      <c r="D498" s="9" t="s">
        <v>1380</v>
      </c>
      <c r="E498" s="9"/>
    </row>
    <row r="499" spans="1:6" s="15" customFormat="1" ht="30" x14ac:dyDescent="0.25">
      <c r="A499" s="4" t="s">
        <v>439</v>
      </c>
      <c r="B499" s="14" t="s">
        <v>1381</v>
      </c>
      <c r="C499" s="14" t="s">
        <v>1382</v>
      </c>
      <c r="D499" s="14" t="s">
        <v>1383</v>
      </c>
      <c r="E499" s="14"/>
    </row>
    <row r="500" spans="1:6" s="13" customFormat="1" x14ac:dyDescent="0.25">
      <c r="A500" s="7">
        <v>1</v>
      </c>
      <c r="B500" s="8" t="s">
        <v>1384</v>
      </c>
      <c r="C500" s="8" t="s">
        <v>1385</v>
      </c>
      <c r="D500" s="9" t="s">
        <v>1386</v>
      </c>
      <c r="E500" s="9"/>
      <c r="F500" s="23"/>
    </row>
    <row r="501" spans="1:6" s="15" customFormat="1" ht="30" x14ac:dyDescent="0.25">
      <c r="A501" s="4" t="s">
        <v>874</v>
      </c>
      <c r="B501" s="14" t="s">
        <v>1387</v>
      </c>
      <c r="C501" s="14" t="s">
        <v>1388</v>
      </c>
      <c r="D501" s="14" t="s">
        <v>1389</v>
      </c>
      <c r="E501" s="14"/>
    </row>
    <row r="502" spans="1:6" s="13" customFormat="1" x14ac:dyDescent="0.25">
      <c r="A502" s="7">
        <v>1</v>
      </c>
      <c r="B502" s="8" t="s">
        <v>1390</v>
      </c>
      <c r="C502" s="8" t="s">
        <v>1391</v>
      </c>
      <c r="D502" s="9" t="s">
        <v>1392</v>
      </c>
      <c r="E502" s="9"/>
      <c r="F502" s="23"/>
    </row>
    <row r="503" spans="1:6" s="15" customFormat="1" ht="30" x14ac:dyDescent="0.25">
      <c r="A503" s="4" t="s">
        <v>884</v>
      </c>
      <c r="B503" s="14" t="s">
        <v>1393</v>
      </c>
      <c r="C503" s="14" t="s">
        <v>1394</v>
      </c>
      <c r="D503" s="14" t="s">
        <v>1395</v>
      </c>
      <c r="E503" s="14"/>
    </row>
    <row r="504" spans="1:6" s="13" customFormat="1" ht="30" x14ac:dyDescent="0.25">
      <c r="A504" s="7">
        <v>1</v>
      </c>
      <c r="B504" s="8" t="s">
        <v>1396</v>
      </c>
      <c r="C504" s="9" t="s">
        <v>1397</v>
      </c>
      <c r="D504" s="9" t="s">
        <v>1398</v>
      </c>
      <c r="E504" s="9"/>
    </row>
    <row r="505" spans="1:6" s="15" customFormat="1" ht="30" x14ac:dyDescent="0.25">
      <c r="A505" s="4" t="s">
        <v>890</v>
      </c>
      <c r="B505" s="14" t="s">
        <v>1399</v>
      </c>
      <c r="C505" s="14" t="s">
        <v>1400</v>
      </c>
      <c r="D505" s="14" t="s">
        <v>1401</v>
      </c>
      <c r="E505" s="14"/>
    </row>
    <row r="506" spans="1:6" s="13" customFormat="1" x14ac:dyDescent="0.25">
      <c r="A506" s="7">
        <v>1</v>
      </c>
      <c r="B506" s="8" t="s">
        <v>1402</v>
      </c>
      <c r="C506" s="8" t="s">
        <v>1403</v>
      </c>
      <c r="D506" s="9" t="s">
        <v>1404</v>
      </c>
      <c r="E506" s="9"/>
    </row>
    <row r="507" spans="1:6" s="13" customFormat="1" ht="30" x14ac:dyDescent="0.25">
      <c r="A507" s="7">
        <v>2</v>
      </c>
      <c r="B507" s="8" t="s">
        <v>1405</v>
      </c>
      <c r="C507" s="9" t="s">
        <v>1406</v>
      </c>
      <c r="D507" s="9" t="s">
        <v>1407</v>
      </c>
      <c r="E507" s="9"/>
    </row>
    <row r="508" spans="1:6" s="13" customFormat="1" ht="30" x14ac:dyDescent="0.25">
      <c r="A508" s="7">
        <v>3</v>
      </c>
      <c r="B508" s="8" t="s">
        <v>1408</v>
      </c>
      <c r="C508" s="8" t="s">
        <v>1409</v>
      </c>
      <c r="D508" s="9" t="s">
        <v>1410</v>
      </c>
      <c r="E508" s="9"/>
    </row>
    <row r="509" spans="1:6" s="13" customFormat="1" x14ac:dyDescent="0.25">
      <c r="A509" s="7">
        <v>4</v>
      </c>
      <c r="B509" s="8" t="s">
        <v>1411</v>
      </c>
      <c r="C509" s="8" t="s">
        <v>1412</v>
      </c>
      <c r="D509" s="9" t="s">
        <v>1413</v>
      </c>
      <c r="E509" s="9"/>
      <c r="F509" s="23"/>
    </row>
    <row r="510" spans="1:6" s="15" customFormat="1" ht="30" x14ac:dyDescent="0.25">
      <c r="A510" s="4" t="s">
        <v>900</v>
      </c>
      <c r="B510" s="14" t="s">
        <v>1414</v>
      </c>
      <c r="C510" s="14" t="s">
        <v>1415</v>
      </c>
      <c r="D510" s="14" t="s">
        <v>1416</v>
      </c>
      <c r="E510" s="14"/>
    </row>
    <row r="511" spans="1:6" s="13" customFormat="1" x14ac:dyDescent="0.25">
      <c r="A511" s="7">
        <v>1</v>
      </c>
      <c r="B511" s="8" t="s">
        <v>1417</v>
      </c>
      <c r="C511" s="8" t="s">
        <v>1418</v>
      </c>
      <c r="D511" s="9" t="s">
        <v>1419</v>
      </c>
      <c r="E511" s="9"/>
    </row>
    <row r="512" spans="1:6" s="13" customFormat="1" x14ac:dyDescent="0.25">
      <c r="A512" s="7">
        <v>2</v>
      </c>
      <c r="B512" s="8" t="s">
        <v>1420</v>
      </c>
      <c r="C512" s="8" t="s">
        <v>1421</v>
      </c>
      <c r="D512" s="9" t="s">
        <v>1422</v>
      </c>
      <c r="E512" s="9"/>
      <c r="F512" s="23"/>
    </row>
    <row r="513" spans="1:6" s="15" customFormat="1" ht="30" x14ac:dyDescent="0.25">
      <c r="A513" s="4" t="s">
        <v>910</v>
      </c>
      <c r="B513" s="14" t="s">
        <v>1423</v>
      </c>
      <c r="C513" s="14" t="s">
        <v>1424</v>
      </c>
      <c r="D513" s="14" t="s">
        <v>1425</v>
      </c>
      <c r="E513" s="14"/>
    </row>
    <row r="514" spans="1:6" s="13" customFormat="1" ht="30" x14ac:dyDescent="0.25">
      <c r="A514" s="7">
        <v>1</v>
      </c>
      <c r="B514" s="8" t="s">
        <v>1426</v>
      </c>
      <c r="C514" s="8" t="s">
        <v>1427</v>
      </c>
      <c r="D514" s="9" t="s">
        <v>1428</v>
      </c>
      <c r="E514" s="9"/>
      <c r="F514" s="23"/>
    </row>
    <row r="515" spans="1:6" s="15" customFormat="1" ht="45" x14ac:dyDescent="0.25">
      <c r="A515" s="4" t="s">
        <v>923</v>
      </c>
      <c r="B515" s="14" t="s">
        <v>1429</v>
      </c>
      <c r="C515" s="14" t="s">
        <v>1430</v>
      </c>
      <c r="D515" s="14" t="s">
        <v>1431</v>
      </c>
      <c r="E515" s="14"/>
    </row>
    <row r="516" spans="1:6" s="13" customFormat="1" ht="30" x14ac:dyDescent="0.25">
      <c r="A516" s="7">
        <v>1</v>
      </c>
      <c r="B516" s="8" t="s">
        <v>1432</v>
      </c>
      <c r="C516" s="8" t="s">
        <v>1433</v>
      </c>
      <c r="D516" s="9" t="s">
        <v>1434</v>
      </c>
      <c r="E516" s="9"/>
    </row>
    <row r="517" spans="1:6" s="13" customFormat="1" ht="30" x14ac:dyDescent="0.25">
      <c r="A517" s="7">
        <v>2</v>
      </c>
      <c r="B517" s="8" t="s">
        <v>1435</v>
      </c>
      <c r="C517" s="8" t="s">
        <v>1436</v>
      </c>
      <c r="D517" s="9" t="s">
        <v>1437</v>
      </c>
      <c r="E517" s="9"/>
    </row>
    <row r="518" spans="1:6" s="13" customFormat="1" ht="30" x14ac:dyDescent="0.25">
      <c r="A518" s="7">
        <v>3</v>
      </c>
      <c r="B518" s="8" t="s">
        <v>1438</v>
      </c>
      <c r="C518" s="8" t="s">
        <v>1439</v>
      </c>
      <c r="D518" s="9" t="s">
        <v>1440</v>
      </c>
      <c r="E518" s="9"/>
    </row>
    <row r="519" spans="1:6" s="13" customFormat="1" ht="30" x14ac:dyDescent="0.25">
      <c r="A519" s="7">
        <v>4</v>
      </c>
      <c r="B519" s="8" t="s">
        <v>1441</v>
      </c>
      <c r="C519" s="8" t="s">
        <v>1442</v>
      </c>
      <c r="D519" s="9" t="s">
        <v>1443</v>
      </c>
      <c r="E519" s="9"/>
    </row>
    <row r="520" spans="1:6" s="13" customFormat="1" ht="30" x14ac:dyDescent="0.25">
      <c r="A520" s="7">
        <v>5</v>
      </c>
      <c r="B520" s="8" t="s">
        <v>1444</v>
      </c>
      <c r="C520" s="8" t="s">
        <v>1445</v>
      </c>
      <c r="D520" s="9" t="s">
        <v>1446</v>
      </c>
      <c r="E520" s="9"/>
    </row>
    <row r="521" spans="1:6" s="13" customFormat="1" ht="30" x14ac:dyDescent="0.25">
      <c r="A521" s="7">
        <v>6</v>
      </c>
      <c r="B521" s="8" t="s">
        <v>1447</v>
      </c>
      <c r="C521" s="9" t="s">
        <v>1331</v>
      </c>
      <c r="D521" s="9" t="s">
        <v>1448</v>
      </c>
      <c r="E521" s="9"/>
    </row>
    <row r="522" spans="1:6" s="15" customFormat="1" ht="30" x14ac:dyDescent="0.25">
      <c r="A522" s="4" t="s">
        <v>942</v>
      </c>
      <c r="B522" s="14" t="s">
        <v>1449</v>
      </c>
      <c r="C522" s="14" t="s">
        <v>1430</v>
      </c>
      <c r="D522" s="14" t="s">
        <v>1450</v>
      </c>
      <c r="E522" s="14"/>
    </row>
    <row r="523" spans="1:6" s="13" customFormat="1" ht="30" x14ac:dyDescent="0.25">
      <c r="A523" s="7">
        <v>1</v>
      </c>
      <c r="B523" s="8" t="s">
        <v>1451</v>
      </c>
      <c r="C523" s="8" t="s">
        <v>1452</v>
      </c>
      <c r="D523" s="9" t="s">
        <v>1453</v>
      </c>
      <c r="E523" s="9"/>
    </row>
    <row r="524" spans="1:6" s="13" customFormat="1" ht="30" x14ac:dyDescent="0.25">
      <c r="A524" s="7">
        <v>2</v>
      </c>
      <c r="B524" s="8" t="s">
        <v>1454</v>
      </c>
      <c r="C524" s="9" t="s">
        <v>1455</v>
      </c>
      <c r="D524" s="9" t="s">
        <v>1456</v>
      </c>
      <c r="E524" s="9"/>
    </row>
    <row r="525" spans="1:6" s="15" customFormat="1" x14ac:dyDescent="0.25">
      <c r="A525" s="4" t="s">
        <v>952</v>
      </c>
      <c r="B525" s="14" t="s">
        <v>1457</v>
      </c>
      <c r="C525" s="14" t="s">
        <v>1458</v>
      </c>
      <c r="D525" s="14" t="s">
        <v>1459</v>
      </c>
      <c r="E525" s="14"/>
    </row>
    <row r="526" spans="1:6" s="13" customFormat="1" x14ac:dyDescent="0.25">
      <c r="A526" s="7">
        <v>1</v>
      </c>
      <c r="B526" s="8" t="s">
        <v>1460</v>
      </c>
      <c r="C526" s="8" t="s">
        <v>1461</v>
      </c>
      <c r="D526" s="9" t="s">
        <v>1462</v>
      </c>
      <c r="E526" s="9"/>
    </row>
    <row r="527" spans="1:6" s="13" customFormat="1" x14ac:dyDescent="0.25">
      <c r="A527" s="7">
        <v>2</v>
      </c>
      <c r="B527" s="8" t="s">
        <v>1463</v>
      </c>
      <c r="C527" s="8" t="s">
        <v>1464</v>
      </c>
      <c r="D527" s="9" t="s">
        <v>1465</v>
      </c>
      <c r="E527" s="9"/>
    </row>
    <row r="528" spans="1:6" s="13" customFormat="1" ht="30" x14ac:dyDescent="0.25">
      <c r="A528" s="7">
        <v>3</v>
      </c>
      <c r="B528" s="8" t="s">
        <v>1466</v>
      </c>
      <c r="C528" s="8" t="s">
        <v>1467</v>
      </c>
      <c r="D528" s="9" t="s">
        <v>1468</v>
      </c>
      <c r="E528" s="9"/>
      <c r="F528" s="23"/>
    </row>
    <row r="529" spans="1:6" s="15" customFormat="1" x14ac:dyDescent="0.25">
      <c r="A529" s="4" t="s">
        <v>1469</v>
      </c>
      <c r="B529" s="14" t="s">
        <v>1470</v>
      </c>
      <c r="C529" s="14" t="s">
        <v>1471</v>
      </c>
      <c r="D529" s="14" t="s">
        <v>1472</v>
      </c>
      <c r="E529" s="14"/>
    </row>
    <row r="530" spans="1:6" s="13" customFormat="1" x14ac:dyDescent="0.25">
      <c r="A530" s="7">
        <v>1</v>
      </c>
      <c r="B530" s="8" t="s">
        <v>1473</v>
      </c>
      <c r="C530" s="8" t="s">
        <v>1474</v>
      </c>
      <c r="D530" s="9" t="s">
        <v>1475</v>
      </c>
      <c r="E530" s="9"/>
    </row>
    <row r="531" spans="1:6" s="13" customFormat="1" x14ac:dyDescent="0.25">
      <c r="A531" s="7">
        <v>2</v>
      </c>
      <c r="B531" s="8" t="s">
        <v>1476</v>
      </c>
      <c r="C531" s="8" t="s">
        <v>1477</v>
      </c>
      <c r="D531" s="9" t="s">
        <v>1478</v>
      </c>
      <c r="E531" s="9"/>
      <c r="F531" s="23"/>
    </row>
    <row r="532" spans="1:6" s="15" customFormat="1" ht="30" x14ac:dyDescent="0.25">
      <c r="A532" s="4" t="s">
        <v>1479</v>
      </c>
      <c r="B532" s="14" t="s">
        <v>1480</v>
      </c>
      <c r="C532" s="14" t="s">
        <v>1481</v>
      </c>
      <c r="D532" s="14" t="s">
        <v>1318</v>
      </c>
      <c r="E532" s="14"/>
    </row>
    <row r="533" spans="1:6" s="13" customFormat="1" x14ac:dyDescent="0.25">
      <c r="A533" s="7">
        <v>1</v>
      </c>
      <c r="B533" s="8" t="s">
        <v>1482</v>
      </c>
      <c r="C533" s="8" t="s">
        <v>1483</v>
      </c>
      <c r="D533" s="9" t="s">
        <v>1484</v>
      </c>
      <c r="E533" s="9"/>
    </row>
    <row r="534" spans="1:6" s="13" customFormat="1" x14ac:dyDescent="0.25">
      <c r="A534" s="7">
        <v>2</v>
      </c>
      <c r="B534" s="8" t="s">
        <v>1485</v>
      </c>
      <c r="C534" s="9" t="s">
        <v>1486</v>
      </c>
      <c r="D534" s="9" t="s">
        <v>1487</v>
      </c>
      <c r="E534" s="9"/>
    </row>
    <row r="535" spans="1:6" s="2" customFormat="1" x14ac:dyDescent="0.25">
      <c r="A535" s="7">
        <v>3</v>
      </c>
      <c r="B535" s="8" t="s">
        <v>1488</v>
      </c>
      <c r="C535" s="9" t="s">
        <v>1489</v>
      </c>
      <c r="D535" s="9" t="s">
        <v>1490</v>
      </c>
      <c r="E535" s="9"/>
    </row>
    <row r="536" spans="1:6" s="2" customFormat="1" ht="24.75" x14ac:dyDescent="0.25">
      <c r="A536" s="974" t="s">
        <v>1491</v>
      </c>
      <c r="B536" s="974"/>
      <c r="C536" s="974"/>
      <c r="D536" s="974"/>
    </row>
    <row r="537" spans="1:6" s="15" customFormat="1" ht="30" x14ac:dyDescent="0.25">
      <c r="A537" s="4" t="s">
        <v>6</v>
      </c>
      <c r="B537" s="14" t="s">
        <v>1492</v>
      </c>
      <c r="C537" s="14" t="s">
        <v>1493</v>
      </c>
      <c r="D537" s="14" t="s">
        <v>1494</v>
      </c>
      <c r="E537" s="14"/>
    </row>
    <row r="538" spans="1:6" s="13" customFormat="1" x14ac:dyDescent="0.25">
      <c r="A538" s="7">
        <v>1</v>
      </c>
      <c r="B538" s="8" t="s">
        <v>1495</v>
      </c>
      <c r="C538" s="9" t="s">
        <v>1496</v>
      </c>
      <c r="D538" s="9" t="s">
        <v>1497</v>
      </c>
      <c r="E538" s="9"/>
    </row>
    <row r="539" spans="1:6" s="13" customFormat="1" ht="30" x14ac:dyDescent="0.25">
      <c r="A539" s="7">
        <v>2</v>
      </c>
      <c r="B539" s="8" t="s">
        <v>1498</v>
      </c>
      <c r="C539" s="8" t="s">
        <v>1499</v>
      </c>
      <c r="D539" s="9" t="s">
        <v>1500</v>
      </c>
      <c r="E539" s="9"/>
    </row>
    <row r="540" spans="1:6" s="13" customFormat="1" x14ac:dyDescent="0.25">
      <c r="A540" s="7">
        <v>3</v>
      </c>
      <c r="B540" s="8" t="s">
        <v>1501</v>
      </c>
      <c r="C540" s="8" t="s">
        <v>1502</v>
      </c>
      <c r="D540" s="9" t="s">
        <v>1503</v>
      </c>
      <c r="E540" s="9"/>
    </row>
    <row r="541" spans="1:6" s="13" customFormat="1" x14ac:dyDescent="0.25">
      <c r="A541" s="7">
        <v>4</v>
      </c>
      <c r="B541" s="8" t="s">
        <v>1504</v>
      </c>
      <c r="C541" s="8" t="s">
        <v>1505</v>
      </c>
      <c r="D541" s="9" t="s">
        <v>1506</v>
      </c>
      <c r="E541" s="9"/>
    </row>
    <row r="542" spans="1:6" s="13" customFormat="1" ht="30" x14ac:dyDescent="0.25">
      <c r="A542" s="7">
        <v>5</v>
      </c>
      <c r="B542" s="8" t="s">
        <v>1507</v>
      </c>
      <c r="C542" s="8" t="s">
        <v>1508</v>
      </c>
      <c r="D542" s="9" t="s">
        <v>1509</v>
      </c>
      <c r="E542" s="9"/>
    </row>
    <row r="543" spans="1:6" s="13" customFormat="1" ht="30" x14ac:dyDescent="0.25">
      <c r="A543" s="7">
        <v>6</v>
      </c>
      <c r="B543" s="8" t="s">
        <v>1510</v>
      </c>
      <c r="C543" s="8" t="s">
        <v>1511</v>
      </c>
      <c r="D543" s="9" t="s">
        <v>1512</v>
      </c>
      <c r="E543" s="9"/>
    </row>
    <row r="544" spans="1:6" s="13" customFormat="1" x14ac:dyDescent="0.25">
      <c r="A544" s="7">
        <v>7</v>
      </c>
      <c r="B544" s="8" t="s">
        <v>1513</v>
      </c>
      <c r="C544" s="9" t="s">
        <v>1514</v>
      </c>
      <c r="D544" s="9" t="s">
        <v>1515</v>
      </c>
      <c r="E544" s="9"/>
    </row>
    <row r="545" spans="1:6" s="15" customFormat="1" ht="30" x14ac:dyDescent="0.25">
      <c r="A545" s="4" t="s">
        <v>82</v>
      </c>
      <c r="B545" s="14" t="s">
        <v>1516</v>
      </c>
      <c r="C545" s="14" t="s">
        <v>1517</v>
      </c>
      <c r="D545" s="14" t="s">
        <v>1518</v>
      </c>
      <c r="E545" s="14"/>
    </row>
    <row r="546" spans="1:6" s="13" customFormat="1" x14ac:dyDescent="0.25">
      <c r="A546" s="7">
        <v>1</v>
      </c>
      <c r="B546" s="8" t="s">
        <v>1519</v>
      </c>
      <c r="C546" s="9" t="s">
        <v>1520</v>
      </c>
      <c r="D546" s="9" t="s">
        <v>1521</v>
      </c>
      <c r="E546" s="9"/>
    </row>
    <row r="547" spans="1:6" s="13" customFormat="1" x14ac:dyDescent="0.25">
      <c r="A547" s="7">
        <v>2</v>
      </c>
      <c r="B547" s="8" t="s">
        <v>1522</v>
      </c>
      <c r="C547" s="8" t="s">
        <v>1523</v>
      </c>
      <c r="D547" s="9" t="s">
        <v>1524</v>
      </c>
      <c r="E547" s="9"/>
    </row>
    <row r="548" spans="1:6" s="13" customFormat="1" x14ac:dyDescent="0.25">
      <c r="A548" s="7">
        <v>3</v>
      </c>
      <c r="B548" s="8" t="s">
        <v>1525</v>
      </c>
      <c r="C548" s="8" t="s">
        <v>1526</v>
      </c>
      <c r="D548" s="9" t="s">
        <v>1503</v>
      </c>
      <c r="E548" s="9"/>
    </row>
    <row r="549" spans="1:6" s="13" customFormat="1" x14ac:dyDescent="0.25">
      <c r="A549" s="7">
        <v>4</v>
      </c>
      <c r="B549" s="8" t="s">
        <v>1527</v>
      </c>
      <c r="C549" s="8" t="s">
        <v>1528</v>
      </c>
      <c r="D549" s="9" t="s">
        <v>1503</v>
      </c>
      <c r="E549" s="9"/>
    </row>
    <row r="550" spans="1:6" s="13" customFormat="1" x14ac:dyDescent="0.25">
      <c r="A550" s="7">
        <v>5</v>
      </c>
      <c r="B550" s="8" t="s">
        <v>1529</v>
      </c>
      <c r="C550" s="8" t="s">
        <v>1530</v>
      </c>
      <c r="D550" s="9" t="s">
        <v>1503</v>
      </c>
      <c r="E550" s="9"/>
    </row>
    <row r="551" spans="1:6" s="13" customFormat="1" x14ac:dyDescent="0.25">
      <c r="A551" s="7">
        <v>6</v>
      </c>
      <c r="B551" s="8" t="s">
        <v>1531</v>
      </c>
      <c r="C551" s="8" t="s">
        <v>1532</v>
      </c>
      <c r="D551" s="9" t="s">
        <v>1503</v>
      </c>
      <c r="E551" s="9"/>
    </row>
    <row r="552" spans="1:6" s="13" customFormat="1" x14ac:dyDescent="0.25">
      <c r="A552" s="7">
        <v>7</v>
      </c>
      <c r="B552" s="8" t="s">
        <v>1533</v>
      </c>
      <c r="C552" s="8" t="s">
        <v>1534</v>
      </c>
      <c r="D552" s="9" t="s">
        <v>1535</v>
      </c>
      <c r="E552" s="9"/>
      <c r="F552" s="23"/>
    </row>
    <row r="553" spans="1:6" s="15" customFormat="1" ht="30" x14ac:dyDescent="0.25">
      <c r="A553" s="4" t="s">
        <v>107</v>
      </c>
      <c r="B553" s="14" t="s">
        <v>1536</v>
      </c>
      <c r="C553" s="14" t="s">
        <v>1537</v>
      </c>
      <c r="D553" s="14" t="s">
        <v>1538</v>
      </c>
      <c r="E553" s="14"/>
    </row>
    <row r="554" spans="1:6" s="13" customFormat="1" ht="30" x14ac:dyDescent="0.25">
      <c r="A554" s="7">
        <v>1</v>
      </c>
      <c r="B554" s="8" t="s">
        <v>1539</v>
      </c>
      <c r="C554" s="12" t="s">
        <v>1540</v>
      </c>
      <c r="D554" s="12" t="s">
        <v>1500</v>
      </c>
      <c r="E554" s="12"/>
    </row>
    <row r="555" spans="1:6" s="13" customFormat="1" ht="30" x14ac:dyDescent="0.25">
      <c r="A555" s="7">
        <v>2</v>
      </c>
      <c r="B555" s="8" t="s">
        <v>1541</v>
      </c>
      <c r="C555" s="9" t="s">
        <v>1542</v>
      </c>
      <c r="D555" s="9" t="s">
        <v>1543</v>
      </c>
      <c r="E555" s="9"/>
    </row>
    <row r="556" spans="1:6" s="13" customFormat="1" x14ac:dyDescent="0.25">
      <c r="A556" s="7">
        <v>3</v>
      </c>
      <c r="B556" s="8" t="s">
        <v>1544</v>
      </c>
      <c r="C556" s="8" t="s">
        <v>1545</v>
      </c>
      <c r="D556" s="9" t="s">
        <v>1546</v>
      </c>
      <c r="E556" s="9"/>
    </row>
    <row r="557" spans="1:6" s="13" customFormat="1" x14ac:dyDescent="0.25">
      <c r="A557" s="7">
        <v>4</v>
      </c>
      <c r="B557" s="8" t="s">
        <v>1547</v>
      </c>
      <c r="C557" s="8" t="s">
        <v>1548</v>
      </c>
      <c r="D557" s="9" t="s">
        <v>1549</v>
      </c>
      <c r="E557" s="9"/>
    </row>
    <row r="558" spans="1:6" s="13" customFormat="1" x14ac:dyDescent="0.25">
      <c r="A558" s="7">
        <v>5</v>
      </c>
      <c r="B558" s="8" t="s">
        <v>1550</v>
      </c>
      <c r="C558" s="8" t="s">
        <v>1551</v>
      </c>
      <c r="D558" s="9" t="s">
        <v>1546</v>
      </c>
      <c r="E558" s="9"/>
    </row>
    <row r="559" spans="1:6" s="13" customFormat="1" x14ac:dyDescent="0.25">
      <c r="A559" s="7">
        <v>6</v>
      </c>
      <c r="B559" s="8" t="s">
        <v>1552</v>
      </c>
      <c r="C559" s="8" t="s">
        <v>1553</v>
      </c>
      <c r="D559" s="9" t="s">
        <v>1546</v>
      </c>
      <c r="E559" s="9"/>
    </row>
    <row r="560" spans="1:6" s="13" customFormat="1" ht="30" x14ac:dyDescent="0.25">
      <c r="A560" s="7">
        <v>7</v>
      </c>
      <c r="B560" s="8" t="s">
        <v>1554</v>
      </c>
      <c r="C560" s="8" t="s">
        <v>1555</v>
      </c>
      <c r="D560" s="9" t="s">
        <v>1546</v>
      </c>
      <c r="E560" s="9"/>
    </row>
    <row r="561" spans="1:6" s="13" customFormat="1" ht="30" x14ac:dyDescent="0.25">
      <c r="A561" s="7">
        <v>8</v>
      </c>
      <c r="B561" s="8" t="s">
        <v>1556</v>
      </c>
      <c r="C561" s="8" t="s">
        <v>1557</v>
      </c>
      <c r="D561" s="9" t="s">
        <v>1546</v>
      </c>
      <c r="E561" s="9"/>
    </row>
    <row r="562" spans="1:6" s="13" customFormat="1" x14ac:dyDescent="0.25">
      <c r="A562" s="7">
        <v>9</v>
      </c>
      <c r="B562" s="8" t="s">
        <v>1558</v>
      </c>
      <c r="C562" s="9" t="s">
        <v>1559</v>
      </c>
      <c r="D562" s="9" t="s">
        <v>1503</v>
      </c>
      <c r="E562" s="9"/>
    </row>
    <row r="563" spans="1:6" s="15" customFormat="1" ht="30" x14ac:dyDescent="0.25">
      <c r="A563" s="4" t="s">
        <v>825</v>
      </c>
      <c r="B563" s="14" t="s">
        <v>1560</v>
      </c>
      <c r="C563" s="18" t="s">
        <v>1561</v>
      </c>
      <c r="D563" s="18" t="s">
        <v>1562</v>
      </c>
      <c r="E563" s="18"/>
    </row>
    <row r="564" spans="1:6" s="13" customFormat="1" ht="30" x14ac:dyDescent="0.25">
      <c r="A564" s="7">
        <v>1</v>
      </c>
      <c r="B564" s="8" t="s">
        <v>1563</v>
      </c>
      <c r="C564" s="9" t="s">
        <v>1564</v>
      </c>
      <c r="D564" s="9" t="s">
        <v>1565</v>
      </c>
      <c r="E564" s="9"/>
    </row>
    <row r="565" spans="1:6" s="13" customFormat="1" x14ac:dyDescent="0.25">
      <c r="A565" s="7">
        <v>2</v>
      </c>
      <c r="B565" s="8" t="s">
        <v>1566</v>
      </c>
      <c r="C565" s="8" t="s">
        <v>1567</v>
      </c>
      <c r="D565" s="9" t="s">
        <v>1568</v>
      </c>
      <c r="E565" s="9"/>
    </row>
    <row r="566" spans="1:6" s="13" customFormat="1" ht="30" x14ac:dyDescent="0.25">
      <c r="A566" s="7">
        <v>3</v>
      </c>
      <c r="B566" s="8" t="s">
        <v>1569</v>
      </c>
      <c r="C566" s="9" t="s">
        <v>1570</v>
      </c>
      <c r="D566" s="9" t="s">
        <v>1503</v>
      </c>
      <c r="E566" s="9"/>
    </row>
    <row r="567" spans="1:6" s="13" customFormat="1" x14ac:dyDescent="0.25">
      <c r="A567" s="7">
        <v>4</v>
      </c>
      <c r="B567" s="8" t="s">
        <v>1571</v>
      </c>
      <c r="C567" s="9" t="s">
        <v>1572</v>
      </c>
      <c r="D567" s="9" t="s">
        <v>1573</v>
      </c>
      <c r="E567" s="9"/>
    </row>
    <row r="568" spans="1:6" s="13" customFormat="1" ht="30" x14ac:dyDescent="0.25">
      <c r="A568" s="7">
        <v>5</v>
      </c>
      <c r="B568" s="8" t="s">
        <v>1574</v>
      </c>
      <c r="C568" s="8" t="s">
        <v>1575</v>
      </c>
      <c r="D568" s="9" t="s">
        <v>1576</v>
      </c>
      <c r="E568" s="9"/>
    </row>
    <row r="569" spans="1:6" s="13" customFormat="1" x14ac:dyDescent="0.25">
      <c r="A569" s="7">
        <v>6</v>
      </c>
      <c r="B569" s="8" t="s">
        <v>1577</v>
      </c>
      <c r="C569" s="8" t="s">
        <v>1578</v>
      </c>
      <c r="D569" s="9" t="s">
        <v>1579</v>
      </c>
      <c r="E569" s="9"/>
    </row>
    <row r="570" spans="1:6" s="13" customFormat="1" x14ac:dyDescent="0.25">
      <c r="A570" s="7">
        <v>7</v>
      </c>
      <c r="B570" s="8" t="s">
        <v>1580</v>
      </c>
      <c r="C570" s="8" t="s">
        <v>1581</v>
      </c>
      <c r="D570" s="9" t="s">
        <v>1546</v>
      </c>
      <c r="E570" s="9"/>
    </row>
    <row r="571" spans="1:6" s="13" customFormat="1" x14ac:dyDescent="0.25">
      <c r="A571" s="7">
        <v>8</v>
      </c>
      <c r="B571" s="8" t="s">
        <v>1582</v>
      </c>
      <c r="C571" s="8" t="s">
        <v>1583</v>
      </c>
      <c r="D571" s="9" t="s">
        <v>1503</v>
      </c>
      <c r="E571" s="9"/>
    </row>
    <row r="572" spans="1:6" s="13" customFormat="1" ht="30" x14ac:dyDescent="0.25">
      <c r="A572" s="7">
        <v>9</v>
      </c>
      <c r="B572" s="8" t="s">
        <v>1584</v>
      </c>
      <c r="C572" s="8" t="s">
        <v>1585</v>
      </c>
      <c r="D572" s="9" t="s">
        <v>1503</v>
      </c>
      <c r="E572" s="9"/>
    </row>
    <row r="573" spans="1:6" s="13" customFormat="1" x14ac:dyDescent="0.25">
      <c r="A573" s="7">
        <v>10</v>
      </c>
      <c r="B573" s="8" t="s">
        <v>1586</v>
      </c>
      <c r="C573" s="8" t="s">
        <v>1587</v>
      </c>
      <c r="D573" s="9" t="s">
        <v>1588</v>
      </c>
      <c r="E573" s="9"/>
    </row>
    <row r="574" spans="1:6" s="13" customFormat="1" ht="30" x14ac:dyDescent="0.25">
      <c r="A574" s="7">
        <v>11</v>
      </c>
      <c r="B574" s="8" t="s">
        <v>1589</v>
      </c>
      <c r="C574" s="8" t="s">
        <v>1590</v>
      </c>
      <c r="D574" s="9" t="s">
        <v>1591</v>
      </c>
      <c r="E574" s="9"/>
      <c r="F574" s="23"/>
    </row>
    <row r="575" spans="1:6" s="15" customFormat="1" ht="30" x14ac:dyDescent="0.25">
      <c r="A575" s="4" t="s">
        <v>414</v>
      </c>
      <c r="B575" s="14" t="s">
        <v>1592</v>
      </c>
      <c r="C575" s="18" t="s">
        <v>1593</v>
      </c>
      <c r="D575" s="18" t="s">
        <v>1594</v>
      </c>
      <c r="E575" s="18"/>
    </row>
    <row r="576" spans="1:6" s="2" customFormat="1" x14ac:dyDescent="0.25">
      <c r="A576" s="21">
        <v>1</v>
      </c>
      <c r="B576" s="8" t="s">
        <v>1595</v>
      </c>
      <c r="C576" s="11" t="s">
        <v>1596</v>
      </c>
      <c r="D576" s="12" t="s">
        <v>1597</v>
      </c>
      <c r="E576" s="12"/>
    </row>
    <row r="577" spans="1:6" s="55" customFormat="1" ht="30" x14ac:dyDescent="0.25">
      <c r="A577" s="52"/>
      <c r="B577" s="53" t="s">
        <v>3255</v>
      </c>
      <c r="C577" s="53" t="s">
        <v>1561</v>
      </c>
      <c r="D577" s="53" t="s">
        <v>3252</v>
      </c>
      <c r="E577" s="54"/>
    </row>
    <row r="578" spans="1:6" s="2" customFormat="1" x14ac:dyDescent="0.25">
      <c r="A578" s="21"/>
      <c r="B578" s="48" t="s">
        <v>1577</v>
      </c>
      <c r="C578" s="48" t="s">
        <v>1578</v>
      </c>
      <c r="D578" s="50" t="s">
        <v>1579</v>
      </c>
      <c r="E578" s="51"/>
    </row>
    <row r="579" spans="1:6" s="2" customFormat="1" ht="30" x14ac:dyDescent="0.25">
      <c r="A579" s="21"/>
      <c r="B579" s="48" t="s">
        <v>1580</v>
      </c>
      <c r="C579" s="48" t="s">
        <v>1581</v>
      </c>
      <c r="D579" s="50" t="s">
        <v>1546</v>
      </c>
      <c r="E579" s="51"/>
    </row>
    <row r="580" spans="1:6" s="2" customFormat="1" x14ac:dyDescent="0.25">
      <c r="A580" s="21"/>
      <c r="B580" s="48" t="s">
        <v>1582</v>
      </c>
      <c r="C580" s="48" t="s">
        <v>1583</v>
      </c>
      <c r="D580" s="50" t="s">
        <v>1503</v>
      </c>
      <c r="E580" s="51"/>
    </row>
    <row r="581" spans="1:6" s="2" customFormat="1" ht="30" x14ac:dyDescent="0.25">
      <c r="A581" s="21"/>
      <c r="B581" s="48" t="s">
        <v>1584</v>
      </c>
      <c r="C581" s="48" t="s">
        <v>1585</v>
      </c>
      <c r="D581" s="50" t="s">
        <v>1503</v>
      </c>
      <c r="E581" s="51"/>
    </row>
    <row r="582" spans="1:6" s="2" customFormat="1" x14ac:dyDescent="0.25">
      <c r="A582" s="21"/>
      <c r="B582" s="48" t="s">
        <v>1586</v>
      </c>
      <c r="C582" s="48" t="s">
        <v>1587</v>
      </c>
      <c r="D582" s="50" t="s">
        <v>1588</v>
      </c>
      <c r="E582" s="51"/>
    </row>
    <row r="583" spans="1:6" s="2" customFormat="1" ht="30" x14ac:dyDescent="0.25">
      <c r="A583" s="21"/>
      <c r="B583" s="48" t="s">
        <v>1589</v>
      </c>
      <c r="C583" s="48" t="s">
        <v>1590</v>
      </c>
      <c r="D583" s="50" t="s">
        <v>1591</v>
      </c>
      <c r="E583" s="51"/>
    </row>
    <row r="584" spans="1:6" s="2" customFormat="1" ht="24.75" x14ac:dyDescent="0.25">
      <c r="A584" s="974" t="s">
        <v>1598</v>
      </c>
      <c r="B584" s="974"/>
      <c r="C584" s="974"/>
      <c r="D584" s="974"/>
    </row>
    <row r="585" spans="1:6" s="15" customFormat="1" ht="30" x14ac:dyDescent="0.25">
      <c r="A585" s="4" t="s">
        <v>6</v>
      </c>
      <c r="B585" s="14" t="s">
        <v>1599</v>
      </c>
      <c r="C585" s="18" t="s">
        <v>1600</v>
      </c>
      <c r="D585" s="18" t="s">
        <v>1601</v>
      </c>
      <c r="E585" s="18"/>
    </row>
    <row r="586" spans="1:6" s="13" customFormat="1" ht="30" x14ac:dyDescent="0.25">
      <c r="A586" s="7">
        <v>1</v>
      </c>
      <c r="B586" s="8" t="s">
        <v>1602</v>
      </c>
      <c r="C586" s="8" t="s">
        <v>1603</v>
      </c>
      <c r="D586" s="9" t="s">
        <v>1604</v>
      </c>
      <c r="E586" s="9"/>
    </row>
    <row r="587" spans="1:6" s="13" customFormat="1" x14ac:dyDescent="0.25">
      <c r="A587" s="7">
        <v>2</v>
      </c>
      <c r="B587" s="11" t="s">
        <v>1605</v>
      </c>
      <c r="C587" s="11" t="s">
        <v>1606</v>
      </c>
      <c r="D587" s="12" t="s">
        <v>1503</v>
      </c>
      <c r="E587" s="12"/>
    </row>
    <row r="588" spans="1:6" s="13" customFormat="1" x14ac:dyDescent="0.25">
      <c r="A588" s="7">
        <v>3</v>
      </c>
      <c r="B588" s="11" t="s">
        <v>1605</v>
      </c>
      <c r="C588" s="11" t="s">
        <v>1607</v>
      </c>
      <c r="D588" s="12" t="s">
        <v>1503</v>
      </c>
      <c r="E588" s="12"/>
    </row>
    <row r="589" spans="1:6" s="13" customFormat="1" ht="30" x14ac:dyDescent="0.25">
      <c r="A589" s="7">
        <v>4</v>
      </c>
      <c r="B589" s="8" t="s">
        <v>1608</v>
      </c>
      <c r="C589" s="8" t="s">
        <v>1609</v>
      </c>
      <c r="D589" s="9" t="s">
        <v>1610</v>
      </c>
      <c r="E589" s="9"/>
      <c r="F589" s="23"/>
    </row>
    <row r="590" spans="1:6" s="15" customFormat="1" ht="45" x14ac:dyDescent="0.25">
      <c r="A590" s="4" t="s">
        <v>82</v>
      </c>
      <c r="B590" s="14" t="s">
        <v>1611</v>
      </c>
      <c r="C590" s="18" t="s">
        <v>1612</v>
      </c>
      <c r="D590" s="18" t="s">
        <v>1613</v>
      </c>
      <c r="E590" s="18"/>
    </row>
    <row r="591" spans="1:6" s="13" customFormat="1" x14ac:dyDescent="0.25">
      <c r="A591" s="7">
        <v>1</v>
      </c>
      <c r="B591" s="8" t="s">
        <v>1614</v>
      </c>
      <c r="C591" s="11" t="s">
        <v>1615</v>
      </c>
      <c r="D591" s="12" t="s">
        <v>1616</v>
      </c>
      <c r="E591" s="12"/>
      <c r="F591" s="23"/>
    </row>
    <row r="592" spans="1:6" s="15" customFormat="1" ht="30" x14ac:dyDescent="0.25">
      <c r="A592" s="4" t="s">
        <v>107</v>
      </c>
      <c r="B592" s="14" t="s">
        <v>1617</v>
      </c>
      <c r="C592" s="14" t="s">
        <v>1618</v>
      </c>
      <c r="D592" s="14" t="s">
        <v>1619</v>
      </c>
      <c r="E592" s="14"/>
    </row>
    <row r="593" spans="1:6" s="13" customFormat="1" x14ac:dyDescent="0.25">
      <c r="A593" s="7">
        <v>1</v>
      </c>
      <c r="B593" s="11" t="s">
        <v>1620</v>
      </c>
      <c r="C593" s="11" t="s">
        <v>1621</v>
      </c>
      <c r="D593" s="12" t="s">
        <v>1622</v>
      </c>
      <c r="E593" s="12"/>
    </row>
    <row r="594" spans="1:6" s="13" customFormat="1" x14ac:dyDescent="0.25">
      <c r="A594" s="7">
        <v>2</v>
      </c>
      <c r="B594" s="11" t="s">
        <v>1623</v>
      </c>
      <c r="C594" s="11" t="s">
        <v>1624</v>
      </c>
      <c r="D594" s="12" t="s">
        <v>1625</v>
      </c>
      <c r="E594" s="12"/>
      <c r="F594" s="23"/>
    </row>
    <row r="595" spans="1:6" s="15" customFormat="1" ht="45" x14ac:dyDescent="0.25">
      <c r="A595" s="4" t="s">
        <v>114</v>
      </c>
      <c r="B595" s="18" t="s">
        <v>1626</v>
      </c>
      <c r="C595" s="18" t="s">
        <v>1627</v>
      </c>
      <c r="D595" s="18" t="s">
        <v>1628</v>
      </c>
      <c r="E595" s="18"/>
    </row>
    <row r="596" spans="1:6" s="13" customFormat="1" ht="30" x14ac:dyDescent="0.25">
      <c r="A596" s="7">
        <v>1</v>
      </c>
      <c r="B596" s="11" t="s">
        <v>1629</v>
      </c>
      <c r="C596" s="11" t="s">
        <v>1630</v>
      </c>
      <c r="D596" s="12" t="s">
        <v>1631</v>
      </c>
      <c r="E596" s="12"/>
      <c r="F596" s="23"/>
    </row>
    <row r="597" spans="1:6" s="15" customFormat="1" ht="45" x14ac:dyDescent="0.25">
      <c r="A597" s="4" t="s">
        <v>414</v>
      </c>
      <c r="B597" s="14" t="s">
        <v>1632</v>
      </c>
      <c r="C597" s="18" t="s">
        <v>1633</v>
      </c>
      <c r="D597" s="18" t="s">
        <v>1634</v>
      </c>
      <c r="E597" s="18"/>
    </row>
    <row r="598" spans="1:6" s="13" customFormat="1" ht="30" x14ac:dyDescent="0.25">
      <c r="A598" s="7">
        <v>1</v>
      </c>
      <c r="B598" s="8" t="s">
        <v>1635</v>
      </c>
      <c r="C598" s="8" t="s">
        <v>1636</v>
      </c>
      <c r="D598" s="9" t="s">
        <v>1637</v>
      </c>
      <c r="E598" s="9"/>
    </row>
    <row r="599" spans="1:6" s="13" customFormat="1" ht="30" x14ac:dyDescent="0.25">
      <c r="A599" s="7">
        <v>2</v>
      </c>
      <c r="B599" s="8" t="s">
        <v>1638</v>
      </c>
      <c r="C599" s="11" t="s">
        <v>1639</v>
      </c>
      <c r="D599" s="12" t="s">
        <v>1640</v>
      </c>
      <c r="E599" s="12"/>
    </row>
    <row r="600" spans="1:6" s="13" customFormat="1" ht="30" x14ac:dyDescent="0.25">
      <c r="A600" s="7">
        <v>3</v>
      </c>
      <c r="B600" s="8" t="s">
        <v>1641</v>
      </c>
      <c r="C600" s="11" t="s">
        <v>1642</v>
      </c>
      <c r="D600" s="12" t="s">
        <v>1643</v>
      </c>
      <c r="E600" s="12"/>
    </row>
    <row r="601" spans="1:6" s="13" customFormat="1" x14ac:dyDescent="0.25">
      <c r="A601" s="7">
        <v>4</v>
      </c>
      <c r="B601" s="8" t="s">
        <v>1644</v>
      </c>
      <c r="C601" s="8" t="s">
        <v>1645</v>
      </c>
      <c r="D601" s="9" t="s">
        <v>1646</v>
      </c>
      <c r="E601" s="9"/>
    </row>
    <row r="602" spans="1:6" s="13" customFormat="1" x14ac:dyDescent="0.25">
      <c r="A602" s="7">
        <v>5</v>
      </c>
      <c r="B602" s="8" t="s">
        <v>1647</v>
      </c>
      <c r="C602" s="11" t="s">
        <v>1606</v>
      </c>
      <c r="D602" s="12" t="s">
        <v>1648</v>
      </c>
      <c r="E602" s="12"/>
    </row>
    <row r="603" spans="1:6" s="13" customFormat="1" ht="30" x14ac:dyDescent="0.25">
      <c r="A603" s="7">
        <v>6</v>
      </c>
      <c r="B603" s="11" t="s">
        <v>1649</v>
      </c>
      <c r="C603" s="11" t="s">
        <v>1650</v>
      </c>
      <c r="D603" s="12" t="s">
        <v>1651</v>
      </c>
      <c r="E603" s="12"/>
    </row>
    <row r="604" spans="1:6" s="13" customFormat="1" x14ac:dyDescent="0.25">
      <c r="A604" s="7">
        <v>7</v>
      </c>
      <c r="B604" s="8" t="s">
        <v>1652</v>
      </c>
      <c r="C604" s="8" t="s">
        <v>1653</v>
      </c>
      <c r="D604" s="9" t="s">
        <v>1654</v>
      </c>
      <c r="E604" s="9"/>
    </row>
    <row r="605" spans="1:6" s="13" customFormat="1" x14ac:dyDescent="0.25">
      <c r="A605" s="7">
        <v>8</v>
      </c>
      <c r="B605" s="8" t="s">
        <v>1655</v>
      </c>
      <c r="C605" s="8" t="s">
        <v>1656</v>
      </c>
      <c r="D605" s="9" t="s">
        <v>1657</v>
      </c>
      <c r="E605" s="9"/>
    </row>
    <row r="606" spans="1:6" s="13" customFormat="1" x14ac:dyDescent="0.25">
      <c r="A606" s="7">
        <v>9</v>
      </c>
      <c r="B606" s="11" t="s">
        <v>1658</v>
      </c>
      <c r="C606" s="11" t="s">
        <v>1659</v>
      </c>
      <c r="D606" s="12" t="s">
        <v>1660</v>
      </c>
      <c r="E606" s="12"/>
      <c r="F606" s="23"/>
    </row>
    <row r="607" spans="1:6" s="15" customFormat="1" ht="30" x14ac:dyDescent="0.25">
      <c r="A607" s="4" t="s">
        <v>432</v>
      </c>
      <c r="B607" s="14" t="s">
        <v>1661</v>
      </c>
      <c r="C607" s="14" t="s">
        <v>1662</v>
      </c>
      <c r="D607" s="14" t="s">
        <v>1663</v>
      </c>
      <c r="E607" s="14"/>
    </row>
    <row r="608" spans="1:6" s="13" customFormat="1" ht="30" x14ac:dyDescent="0.25">
      <c r="A608" s="7">
        <v>1</v>
      </c>
      <c r="B608" s="8" t="s">
        <v>1664</v>
      </c>
      <c r="C608" s="8" t="s">
        <v>1665</v>
      </c>
      <c r="D608" s="9" t="s">
        <v>1666</v>
      </c>
      <c r="E608" s="9"/>
    </row>
    <row r="609" spans="1:6" s="13" customFormat="1" ht="30" x14ac:dyDescent="0.25">
      <c r="A609" s="7">
        <v>2</v>
      </c>
      <c r="B609" s="8" t="s">
        <v>1667</v>
      </c>
      <c r="C609" s="8" t="s">
        <v>1668</v>
      </c>
      <c r="D609" s="9" t="s">
        <v>1669</v>
      </c>
      <c r="E609" s="9"/>
      <c r="F609" s="23"/>
    </row>
    <row r="610" spans="1:6" s="15" customFormat="1" ht="30" x14ac:dyDescent="0.25">
      <c r="A610" s="4" t="s">
        <v>439</v>
      </c>
      <c r="B610" s="14" t="s">
        <v>1670</v>
      </c>
      <c r="C610" s="14" t="s">
        <v>1671</v>
      </c>
      <c r="D610" s="14" t="s">
        <v>1672</v>
      </c>
      <c r="E610" s="14"/>
    </row>
    <row r="611" spans="1:6" s="13" customFormat="1" ht="30" x14ac:dyDescent="0.25">
      <c r="A611" s="7">
        <v>1</v>
      </c>
      <c r="B611" s="8" t="s">
        <v>1673</v>
      </c>
      <c r="C611" s="8" t="s">
        <v>1674</v>
      </c>
      <c r="D611" s="9" t="s">
        <v>1675</v>
      </c>
      <c r="E611" s="9"/>
      <c r="F611" s="23"/>
    </row>
    <row r="612" spans="1:6" s="15" customFormat="1" ht="30" x14ac:dyDescent="0.25">
      <c r="A612" s="4" t="s">
        <v>874</v>
      </c>
      <c r="B612" s="14" t="s">
        <v>1676</v>
      </c>
      <c r="C612" s="14" t="s">
        <v>1677</v>
      </c>
      <c r="D612" s="14" t="s">
        <v>1678</v>
      </c>
      <c r="E612" s="14"/>
    </row>
    <row r="613" spans="1:6" s="13" customFormat="1" x14ac:dyDescent="0.25">
      <c r="A613" s="7">
        <v>1</v>
      </c>
      <c r="B613" s="8" t="s">
        <v>1679</v>
      </c>
      <c r="C613" s="8" t="s">
        <v>1680</v>
      </c>
      <c r="D613" s="9" t="s">
        <v>1681</v>
      </c>
      <c r="E613" s="9"/>
    </row>
    <row r="614" spans="1:6" s="13" customFormat="1" x14ac:dyDescent="0.25">
      <c r="A614" s="7">
        <v>2</v>
      </c>
      <c r="B614" s="8" t="s">
        <v>1682</v>
      </c>
      <c r="C614" s="8" t="s">
        <v>1683</v>
      </c>
      <c r="D614" s="9" t="s">
        <v>1684</v>
      </c>
      <c r="E614" s="9"/>
    </row>
    <row r="615" spans="1:6" s="13" customFormat="1" x14ac:dyDescent="0.25">
      <c r="A615" s="7">
        <v>3</v>
      </c>
      <c r="B615" s="8" t="s">
        <v>1685</v>
      </c>
      <c r="C615" s="8" t="s">
        <v>1686</v>
      </c>
      <c r="D615" s="9" t="s">
        <v>1503</v>
      </c>
      <c r="E615" s="9"/>
      <c r="F615" s="23"/>
    </row>
    <row r="616" spans="1:6" s="15" customFormat="1" ht="30" x14ac:dyDescent="0.25">
      <c r="A616" s="4" t="s">
        <v>884</v>
      </c>
      <c r="B616" s="14" t="s">
        <v>1687</v>
      </c>
      <c r="C616" s="14" t="s">
        <v>1688</v>
      </c>
      <c r="D616" s="14" t="s">
        <v>1689</v>
      </c>
      <c r="E616" s="14"/>
    </row>
    <row r="617" spans="1:6" s="13" customFormat="1" ht="30" x14ac:dyDescent="0.25">
      <c r="A617" s="7">
        <v>1</v>
      </c>
      <c r="B617" s="8" t="s">
        <v>1690</v>
      </c>
      <c r="C617" s="8" t="s">
        <v>1691</v>
      </c>
      <c r="D617" s="9" t="s">
        <v>1692</v>
      </c>
      <c r="E617" s="9"/>
      <c r="F617" s="23"/>
    </row>
    <row r="618" spans="1:6" s="15" customFormat="1" ht="30" x14ac:dyDescent="0.25">
      <c r="A618" s="4" t="s">
        <v>890</v>
      </c>
      <c r="B618" s="14" t="s">
        <v>1693</v>
      </c>
      <c r="C618" s="14" t="s">
        <v>1694</v>
      </c>
      <c r="D618" s="14" t="s">
        <v>1695</v>
      </c>
      <c r="E618" s="14"/>
    </row>
    <row r="619" spans="1:6" s="2" customFormat="1" ht="30" x14ac:dyDescent="0.25">
      <c r="A619" s="21">
        <v>1</v>
      </c>
      <c r="B619" s="8" t="s">
        <v>1696</v>
      </c>
      <c r="C619" s="8" t="s">
        <v>1697</v>
      </c>
      <c r="D619" s="9" t="s">
        <v>1698</v>
      </c>
      <c r="E619" s="9"/>
    </row>
    <row r="620" spans="1:6" s="2" customFormat="1" ht="24.75" x14ac:dyDescent="0.25">
      <c r="A620" s="974" t="s">
        <v>1699</v>
      </c>
      <c r="B620" s="974"/>
      <c r="C620" s="974"/>
      <c r="D620" s="974"/>
    </row>
    <row r="621" spans="1:6" s="15" customFormat="1" ht="30" x14ac:dyDescent="0.25">
      <c r="A621" s="4" t="s">
        <v>6</v>
      </c>
      <c r="B621" s="14" t="s">
        <v>1700</v>
      </c>
      <c r="C621" s="14" t="s">
        <v>1701</v>
      </c>
      <c r="D621" s="14" t="s">
        <v>1702</v>
      </c>
      <c r="E621" s="14"/>
    </row>
    <row r="622" spans="1:6" s="13" customFormat="1" ht="30" x14ac:dyDescent="0.25">
      <c r="A622" s="7">
        <v>1</v>
      </c>
      <c r="B622" s="8" t="s">
        <v>1703</v>
      </c>
      <c r="C622" s="9" t="s">
        <v>1704</v>
      </c>
      <c r="D622" s="9" t="s">
        <v>1705</v>
      </c>
      <c r="E622" s="9"/>
    </row>
    <row r="623" spans="1:6" s="13" customFormat="1" ht="30" x14ac:dyDescent="0.25">
      <c r="A623" s="7">
        <v>2</v>
      </c>
      <c r="B623" s="8" t="s">
        <v>1706</v>
      </c>
      <c r="C623" s="8" t="s">
        <v>1707</v>
      </c>
      <c r="D623" s="9" t="s">
        <v>1708</v>
      </c>
      <c r="E623" s="9"/>
    </row>
    <row r="624" spans="1:6" s="13" customFormat="1" x14ac:dyDescent="0.25">
      <c r="A624" s="7">
        <v>3</v>
      </c>
      <c r="B624" s="8" t="s">
        <v>1709</v>
      </c>
      <c r="C624" s="8" t="s">
        <v>1710</v>
      </c>
      <c r="D624" s="9" t="s">
        <v>1711</v>
      </c>
      <c r="E624" s="9"/>
      <c r="F624" s="23"/>
    </row>
    <row r="625" spans="1:6" s="15" customFormat="1" ht="30" x14ac:dyDescent="0.25">
      <c r="A625" s="4" t="s">
        <v>82</v>
      </c>
      <c r="B625" s="14" t="s">
        <v>1712</v>
      </c>
      <c r="C625" s="14" t="s">
        <v>1713</v>
      </c>
      <c r="D625" s="14" t="s">
        <v>1714</v>
      </c>
      <c r="E625" s="14"/>
    </row>
    <row r="626" spans="1:6" s="13" customFormat="1" x14ac:dyDescent="0.25">
      <c r="A626" s="7">
        <v>1</v>
      </c>
      <c r="B626" s="8" t="s">
        <v>1715</v>
      </c>
      <c r="C626" s="8" t="s">
        <v>1716</v>
      </c>
      <c r="D626" s="9" t="s">
        <v>1717</v>
      </c>
      <c r="E626" s="9"/>
    </row>
    <row r="627" spans="1:6" s="13" customFormat="1" x14ac:dyDescent="0.25">
      <c r="A627" s="7">
        <v>2</v>
      </c>
      <c r="B627" s="8" t="s">
        <v>1718</v>
      </c>
      <c r="C627" s="8" t="s">
        <v>1719</v>
      </c>
      <c r="D627" s="9" t="s">
        <v>1720</v>
      </c>
      <c r="E627" s="9"/>
      <c r="F627" s="23"/>
    </row>
    <row r="628" spans="1:6" s="15" customFormat="1" ht="30" x14ac:dyDescent="0.25">
      <c r="A628" s="4" t="s">
        <v>107</v>
      </c>
      <c r="B628" s="14" t="s">
        <v>1721</v>
      </c>
      <c r="C628" s="14" t="s">
        <v>1722</v>
      </c>
      <c r="D628" s="14" t="s">
        <v>1723</v>
      </c>
      <c r="E628" s="14"/>
    </row>
    <row r="629" spans="1:6" s="13" customFormat="1" x14ac:dyDescent="0.25">
      <c r="A629" s="7">
        <v>1</v>
      </c>
      <c r="B629" s="8" t="s">
        <v>1724</v>
      </c>
      <c r="C629" s="8" t="s">
        <v>1725</v>
      </c>
      <c r="D629" s="9" t="s">
        <v>1726</v>
      </c>
      <c r="E629" s="9"/>
    </row>
    <row r="630" spans="1:6" s="13" customFormat="1" ht="30" x14ac:dyDescent="0.25">
      <c r="A630" s="7">
        <v>2</v>
      </c>
      <c r="B630" s="8" t="s">
        <v>1727</v>
      </c>
      <c r="C630" s="8" t="s">
        <v>1728</v>
      </c>
      <c r="D630" s="9" t="s">
        <v>1726</v>
      </c>
      <c r="E630" s="9"/>
      <c r="F630" s="23"/>
    </row>
    <row r="631" spans="1:6" s="15" customFormat="1" ht="30" x14ac:dyDescent="0.25">
      <c r="A631" s="4" t="s">
        <v>825</v>
      </c>
      <c r="B631" s="14" t="s">
        <v>1729</v>
      </c>
      <c r="C631" s="18" t="s">
        <v>1730</v>
      </c>
      <c r="D631" s="14" t="s">
        <v>1731</v>
      </c>
      <c r="E631" s="14"/>
    </row>
    <row r="632" spans="1:6" s="13" customFormat="1" ht="30" x14ac:dyDescent="0.25">
      <c r="A632" s="7">
        <v>1</v>
      </c>
      <c r="B632" s="8" t="s">
        <v>1732</v>
      </c>
      <c r="C632" s="8" t="s">
        <v>1733</v>
      </c>
      <c r="D632" s="9" t="s">
        <v>1734</v>
      </c>
      <c r="E632" s="9"/>
    </row>
    <row r="633" spans="1:6" s="13" customFormat="1" x14ac:dyDescent="0.25">
      <c r="A633" s="7">
        <v>2</v>
      </c>
      <c r="B633" s="8" t="s">
        <v>1735</v>
      </c>
      <c r="C633" s="8" t="s">
        <v>1736</v>
      </c>
      <c r="D633" s="9" t="s">
        <v>1737</v>
      </c>
      <c r="E633" s="9"/>
    </row>
    <row r="634" spans="1:6" s="13" customFormat="1" x14ac:dyDescent="0.25">
      <c r="A634" s="7">
        <v>3</v>
      </c>
      <c r="B634" s="8" t="s">
        <v>1738</v>
      </c>
      <c r="C634" s="8" t="s">
        <v>1739</v>
      </c>
      <c r="D634" s="9" t="s">
        <v>1737</v>
      </c>
      <c r="E634" s="9"/>
    </row>
    <row r="635" spans="1:6" s="13" customFormat="1" x14ac:dyDescent="0.25">
      <c r="A635" s="7">
        <v>4</v>
      </c>
      <c r="B635" s="8" t="s">
        <v>1740</v>
      </c>
      <c r="C635" s="8" t="s">
        <v>1741</v>
      </c>
      <c r="D635" s="9" t="s">
        <v>676</v>
      </c>
      <c r="E635" s="9"/>
    </row>
    <row r="636" spans="1:6" s="13" customFormat="1" x14ac:dyDescent="0.25">
      <c r="A636" s="7">
        <v>5</v>
      </c>
      <c r="B636" s="8" t="s">
        <v>1742</v>
      </c>
      <c r="C636" s="8" t="s">
        <v>1743</v>
      </c>
      <c r="D636" s="9" t="s">
        <v>676</v>
      </c>
      <c r="E636" s="9"/>
      <c r="F636" s="23"/>
    </row>
    <row r="637" spans="1:6" s="15" customFormat="1" ht="30" x14ac:dyDescent="0.25">
      <c r="A637" s="4" t="s">
        <v>414</v>
      </c>
      <c r="B637" s="14" t="s">
        <v>1744</v>
      </c>
      <c r="C637" s="14" t="s">
        <v>1745</v>
      </c>
      <c r="D637" s="14" t="s">
        <v>1746</v>
      </c>
      <c r="E637" s="14"/>
    </row>
    <row r="638" spans="1:6" s="2" customFormat="1" x14ac:dyDescent="0.25">
      <c r="A638" s="21">
        <v>1</v>
      </c>
      <c r="B638" s="8" t="s">
        <v>1747</v>
      </c>
      <c r="C638" s="8" t="s">
        <v>1748</v>
      </c>
      <c r="D638" s="9" t="s">
        <v>1749</v>
      </c>
      <c r="E638" s="9"/>
    </row>
    <row r="639" spans="1:6" s="2" customFormat="1" ht="24.75" x14ac:dyDescent="0.25">
      <c r="A639" s="974" t="s">
        <v>1750</v>
      </c>
      <c r="B639" s="974"/>
      <c r="C639" s="974"/>
      <c r="D639" s="974"/>
    </row>
    <row r="640" spans="1:6" s="2" customFormat="1" ht="45" x14ac:dyDescent="0.25">
      <c r="A640" s="25" t="s">
        <v>1751</v>
      </c>
      <c r="B640" s="26" t="s">
        <v>1752</v>
      </c>
      <c r="C640" s="26" t="s">
        <v>1753</v>
      </c>
      <c r="D640" s="26" t="s">
        <v>1754</v>
      </c>
      <c r="E640" s="26"/>
    </row>
    <row r="641" spans="1:5" s="2" customFormat="1" x14ac:dyDescent="0.25">
      <c r="A641" s="25">
        <v>1</v>
      </c>
      <c r="B641" s="27" t="s">
        <v>1755</v>
      </c>
      <c r="C641" s="28" t="s">
        <v>1756</v>
      </c>
      <c r="D641" s="28" t="s">
        <v>1757</v>
      </c>
      <c r="E641" s="28"/>
    </row>
    <row r="642" spans="1:5" s="2" customFormat="1" x14ac:dyDescent="0.25">
      <c r="A642" s="25">
        <v>2</v>
      </c>
      <c r="B642" s="27" t="s">
        <v>1758</v>
      </c>
      <c r="C642" s="28" t="s">
        <v>1759</v>
      </c>
      <c r="D642" s="28" t="s">
        <v>1760</v>
      </c>
      <c r="E642" s="28"/>
    </row>
    <row r="643" spans="1:5" s="2" customFormat="1" ht="30" x14ac:dyDescent="0.25">
      <c r="A643" s="25">
        <v>3</v>
      </c>
      <c r="B643" s="27" t="s">
        <v>1761</v>
      </c>
      <c r="C643" s="28" t="s">
        <v>1762</v>
      </c>
      <c r="D643" s="29" t="s">
        <v>1763</v>
      </c>
      <c r="E643" s="29"/>
    </row>
    <row r="644" spans="1:5" s="2" customFormat="1" ht="30" x14ac:dyDescent="0.25">
      <c r="A644" s="25">
        <v>4</v>
      </c>
      <c r="B644" s="27" t="s">
        <v>1764</v>
      </c>
      <c r="C644" s="28" t="s">
        <v>1765</v>
      </c>
      <c r="D644" s="29" t="s">
        <v>1766</v>
      </c>
      <c r="E644" s="29"/>
    </row>
    <row r="645" spans="1:5" s="2" customFormat="1" ht="30" x14ac:dyDescent="0.25">
      <c r="A645" s="25">
        <v>5</v>
      </c>
      <c r="B645" s="27" t="s">
        <v>1767</v>
      </c>
      <c r="C645" s="28" t="s">
        <v>1768</v>
      </c>
      <c r="D645" s="28" t="s">
        <v>1769</v>
      </c>
      <c r="E645" s="28"/>
    </row>
    <row r="646" spans="1:5" s="2" customFormat="1" ht="30" x14ac:dyDescent="0.25">
      <c r="A646" s="25">
        <v>6</v>
      </c>
      <c r="B646" s="27" t="s">
        <v>1770</v>
      </c>
      <c r="C646" s="27" t="s">
        <v>1771</v>
      </c>
      <c r="D646" s="28" t="s">
        <v>1772</v>
      </c>
      <c r="E646" s="28"/>
    </row>
    <row r="647" spans="1:5" s="2" customFormat="1" ht="30" x14ac:dyDescent="0.25">
      <c r="A647" s="25">
        <v>7</v>
      </c>
      <c r="B647" s="27" t="s">
        <v>1773</v>
      </c>
      <c r="C647" s="28" t="s">
        <v>1774</v>
      </c>
      <c r="D647" s="29" t="s">
        <v>1775</v>
      </c>
      <c r="E647" s="29"/>
    </row>
    <row r="648" spans="1:5" s="2" customFormat="1" x14ac:dyDescent="0.25">
      <c r="A648" s="25">
        <v>8</v>
      </c>
      <c r="B648" s="27" t="s">
        <v>1776</v>
      </c>
      <c r="C648" s="28" t="s">
        <v>1777</v>
      </c>
      <c r="D648" s="28" t="s">
        <v>1778</v>
      </c>
      <c r="E648" s="28"/>
    </row>
    <row r="649" spans="1:5" s="2" customFormat="1" ht="30" x14ac:dyDescent="0.25">
      <c r="A649" s="25">
        <v>9</v>
      </c>
      <c r="B649" s="27" t="s">
        <v>1779</v>
      </c>
      <c r="C649" s="28" t="s">
        <v>1780</v>
      </c>
      <c r="D649" s="28" t="s">
        <v>1781</v>
      </c>
      <c r="E649" s="28"/>
    </row>
    <row r="650" spans="1:5" s="2" customFormat="1" ht="30" x14ac:dyDescent="0.25">
      <c r="A650" s="25" t="s">
        <v>82</v>
      </c>
      <c r="B650" s="26" t="s">
        <v>1782</v>
      </c>
      <c r="C650" s="26" t="s">
        <v>1783</v>
      </c>
      <c r="D650" s="26" t="s">
        <v>1784</v>
      </c>
      <c r="E650" s="26"/>
    </row>
    <row r="651" spans="1:5" s="2" customFormat="1" ht="30" x14ac:dyDescent="0.25">
      <c r="A651" s="25">
        <v>1</v>
      </c>
      <c r="B651" s="27" t="s">
        <v>1785</v>
      </c>
      <c r="C651" s="28" t="s">
        <v>1786</v>
      </c>
      <c r="D651" s="28" t="s">
        <v>1787</v>
      </c>
      <c r="E651" s="28"/>
    </row>
    <row r="652" spans="1:5" s="2" customFormat="1" ht="30" x14ac:dyDescent="0.25">
      <c r="A652" s="25">
        <v>2</v>
      </c>
      <c r="B652" s="27" t="s">
        <v>1788</v>
      </c>
      <c r="C652" s="28" t="s">
        <v>1789</v>
      </c>
      <c r="D652" s="28" t="s">
        <v>1790</v>
      </c>
      <c r="E652" s="28"/>
    </row>
    <row r="653" spans="1:5" s="2" customFormat="1" ht="45" x14ac:dyDescent="0.25">
      <c r="A653" s="25">
        <v>3</v>
      </c>
      <c r="B653" s="27" t="s">
        <v>1791</v>
      </c>
      <c r="C653" s="28" t="s">
        <v>1792</v>
      </c>
      <c r="D653" s="28" t="s">
        <v>1793</v>
      </c>
      <c r="E653" s="28"/>
    </row>
    <row r="654" spans="1:5" s="2" customFormat="1" ht="30" x14ac:dyDescent="0.25">
      <c r="A654" s="25" t="s">
        <v>107</v>
      </c>
      <c r="B654" s="26" t="s">
        <v>108</v>
      </c>
      <c r="C654" s="26" t="s">
        <v>1794</v>
      </c>
      <c r="D654" s="26" t="s">
        <v>1795</v>
      </c>
      <c r="E654" s="26"/>
    </row>
    <row r="655" spans="1:5" s="2" customFormat="1" ht="45" x14ac:dyDescent="0.25">
      <c r="A655" s="25">
        <v>1</v>
      </c>
      <c r="B655" s="27" t="s">
        <v>1796</v>
      </c>
      <c r="C655" s="28" t="s">
        <v>1797</v>
      </c>
      <c r="D655" s="28" t="s">
        <v>1798</v>
      </c>
      <c r="E655" s="28"/>
    </row>
    <row r="656" spans="1:5" s="2" customFormat="1" ht="30" x14ac:dyDescent="0.25">
      <c r="A656" s="25">
        <v>2</v>
      </c>
      <c r="B656" s="27" t="s">
        <v>1799</v>
      </c>
      <c r="C656" s="28" t="s">
        <v>1800</v>
      </c>
      <c r="D656" s="28" t="s">
        <v>1801</v>
      </c>
      <c r="E656" s="28"/>
    </row>
    <row r="657" spans="1:5" s="2" customFormat="1" ht="30" x14ac:dyDescent="0.25">
      <c r="A657" s="25">
        <v>3</v>
      </c>
      <c r="B657" s="27" t="s">
        <v>1802</v>
      </c>
      <c r="C657" s="28" t="s">
        <v>1803</v>
      </c>
      <c r="D657" s="28" t="s">
        <v>1804</v>
      </c>
      <c r="E657" s="28"/>
    </row>
    <row r="658" spans="1:5" s="2" customFormat="1" ht="30" x14ac:dyDescent="0.25">
      <c r="A658" s="25">
        <v>4</v>
      </c>
      <c r="B658" s="27" t="s">
        <v>1805</v>
      </c>
      <c r="C658" s="28" t="s">
        <v>1806</v>
      </c>
      <c r="D658" s="28" t="s">
        <v>1807</v>
      </c>
      <c r="E658" s="28"/>
    </row>
    <row r="659" spans="1:5" s="2" customFormat="1" ht="24.75" x14ac:dyDescent="0.25">
      <c r="A659" s="974" t="s">
        <v>1808</v>
      </c>
      <c r="B659" s="974"/>
      <c r="C659" s="974"/>
      <c r="D659" s="974"/>
    </row>
    <row r="660" spans="1:5" s="2" customFormat="1" x14ac:dyDescent="0.25">
      <c r="A660" s="25" t="s">
        <v>6</v>
      </c>
      <c r="B660" s="26" t="s">
        <v>816</v>
      </c>
      <c r="C660" s="26" t="s">
        <v>1809</v>
      </c>
      <c r="D660" s="26" t="s">
        <v>1810</v>
      </c>
      <c r="E660" s="26"/>
    </row>
    <row r="661" spans="1:5" s="2" customFormat="1" x14ac:dyDescent="0.25">
      <c r="A661" s="25">
        <v>1</v>
      </c>
      <c r="B661" s="27" t="s">
        <v>1811</v>
      </c>
      <c r="C661" s="28" t="s">
        <v>1812</v>
      </c>
      <c r="D661" s="28" t="s">
        <v>1813</v>
      </c>
      <c r="E661" s="28"/>
    </row>
    <row r="662" spans="1:5" s="2" customFormat="1" x14ac:dyDescent="0.25">
      <c r="A662" s="25">
        <v>2</v>
      </c>
      <c r="B662" s="27" t="s">
        <v>822</v>
      </c>
      <c r="C662" s="28" t="s">
        <v>1814</v>
      </c>
      <c r="D662" s="28" t="s">
        <v>1815</v>
      </c>
      <c r="E662" s="28"/>
    </row>
    <row r="663" spans="1:5" s="2" customFormat="1" x14ac:dyDescent="0.25">
      <c r="A663" s="25">
        <v>3</v>
      </c>
      <c r="B663" s="27" t="s">
        <v>1816</v>
      </c>
      <c r="C663" s="28" t="s">
        <v>1817</v>
      </c>
      <c r="D663" s="28" t="s">
        <v>1818</v>
      </c>
      <c r="E663" s="28"/>
    </row>
    <row r="664" spans="1:5" s="2" customFormat="1" ht="45" x14ac:dyDescent="0.25">
      <c r="A664" s="25" t="s">
        <v>82</v>
      </c>
      <c r="B664" s="26" t="s">
        <v>826</v>
      </c>
      <c r="C664" s="26" t="s">
        <v>1819</v>
      </c>
      <c r="D664" s="26" t="s">
        <v>1820</v>
      </c>
      <c r="E664" s="26"/>
    </row>
    <row r="665" spans="1:5" s="2" customFormat="1" ht="30" x14ac:dyDescent="0.25">
      <c r="A665" s="25">
        <v>1</v>
      </c>
      <c r="B665" s="27" t="s">
        <v>1821</v>
      </c>
      <c r="C665" s="28" t="s">
        <v>1822</v>
      </c>
      <c r="D665" s="28" t="s">
        <v>1823</v>
      </c>
      <c r="E665" s="28"/>
    </row>
    <row r="666" spans="1:5" s="2" customFormat="1" x14ac:dyDescent="0.25">
      <c r="A666" s="25">
        <v>2</v>
      </c>
      <c r="B666" s="27" t="s">
        <v>1824</v>
      </c>
      <c r="C666" s="28" t="s">
        <v>1825</v>
      </c>
      <c r="D666" s="28" t="s">
        <v>1826</v>
      </c>
      <c r="E666" s="28"/>
    </row>
    <row r="667" spans="1:5" s="2" customFormat="1" x14ac:dyDescent="0.25">
      <c r="A667" s="25">
        <v>3</v>
      </c>
      <c r="B667" s="27" t="s">
        <v>1827</v>
      </c>
      <c r="C667" s="28" t="s">
        <v>1828</v>
      </c>
      <c r="D667" s="28" t="s">
        <v>1829</v>
      </c>
      <c r="E667" s="28"/>
    </row>
    <row r="668" spans="1:5" s="2" customFormat="1" ht="30" x14ac:dyDescent="0.25">
      <c r="A668" s="25" t="s">
        <v>107</v>
      </c>
      <c r="B668" s="26" t="s">
        <v>1830</v>
      </c>
      <c r="C668" s="26" t="s">
        <v>1831</v>
      </c>
      <c r="D668" s="26" t="s">
        <v>1832</v>
      </c>
      <c r="E668" s="26"/>
    </row>
    <row r="669" spans="1:5" s="2" customFormat="1" ht="30" x14ac:dyDescent="0.25">
      <c r="A669" s="25">
        <v>1</v>
      </c>
      <c r="B669" s="27" t="s">
        <v>1833</v>
      </c>
      <c r="C669" s="28" t="s">
        <v>1834</v>
      </c>
      <c r="D669" s="28" t="s">
        <v>1835</v>
      </c>
      <c r="E669" s="28"/>
    </row>
    <row r="670" spans="1:5" s="2" customFormat="1" ht="45" x14ac:dyDescent="0.25">
      <c r="A670" s="25" t="s">
        <v>114</v>
      </c>
      <c r="B670" s="26" t="s">
        <v>844</v>
      </c>
      <c r="C670" s="26" t="s">
        <v>1836</v>
      </c>
      <c r="D670" s="26" t="s">
        <v>1837</v>
      </c>
      <c r="E670" s="26"/>
    </row>
    <row r="671" spans="1:5" s="2" customFormat="1" x14ac:dyDescent="0.25">
      <c r="A671" s="25">
        <v>1</v>
      </c>
      <c r="B671" s="27" t="s">
        <v>847</v>
      </c>
      <c r="C671" s="28" t="s">
        <v>1838</v>
      </c>
      <c r="D671" s="28" t="s">
        <v>1839</v>
      </c>
      <c r="E671" s="28"/>
    </row>
    <row r="672" spans="1:5" s="2" customFormat="1" x14ac:dyDescent="0.25">
      <c r="A672" s="25">
        <v>2</v>
      </c>
      <c r="B672" s="27" t="s">
        <v>850</v>
      </c>
      <c r="C672" s="28" t="s">
        <v>1840</v>
      </c>
      <c r="D672" s="28" t="s">
        <v>1841</v>
      </c>
      <c r="E672" s="28"/>
    </row>
    <row r="673" spans="1:5" s="2" customFormat="1" x14ac:dyDescent="0.25">
      <c r="A673" s="25">
        <v>3</v>
      </c>
      <c r="B673" s="27" t="s">
        <v>853</v>
      </c>
      <c r="C673" s="28" t="s">
        <v>1842</v>
      </c>
      <c r="D673" s="28" t="s">
        <v>1843</v>
      </c>
      <c r="E673" s="28"/>
    </row>
    <row r="674" spans="1:5" s="2" customFormat="1" x14ac:dyDescent="0.25">
      <c r="A674" s="25">
        <v>4</v>
      </c>
      <c r="B674" s="27" t="s">
        <v>859</v>
      </c>
      <c r="C674" s="28" t="s">
        <v>1844</v>
      </c>
      <c r="D674" s="28" t="s">
        <v>1845</v>
      </c>
      <c r="E674" s="28"/>
    </row>
    <row r="675" spans="1:5" s="2" customFormat="1" x14ac:dyDescent="0.25">
      <c r="A675" s="25">
        <v>5</v>
      </c>
      <c r="B675" s="27" t="s">
        <v>1846</v>
      </c>
      <c r="C675" s="28" t="s">
        <v>1847</v>
      </c>
      <c r="D675" s="28" t="s">
        <v>1848</v>
      </c>
      <c r="E675" s="28"/>
    </row>
    <row r="676" spans="1:5" s="2" customFormat="1" ht="30" x14ac:dyDescent="0.25">
      <c r="A676" s="25">
        <v>6</v>
      </c>
      <c r="B676" s="27" t="s">
        <v>1849</v>
      </c>
      <c r="C676" s="28" t="s">
        <v>1850</v>
      </c>
      <c r="D676" s="28" t="s">
        <v>1851</v>
      </c>
      <c r="E676" s="28"/>
    </row>
    <row r="677" spans="1:5" s="2" customFormat="1" ht="30" x14ac:dyDescent="0.25">
      <c r="A677" s="25" t="s">
        <v>414</v>
      </c>
      <c r="B677" s="26" t="s">
        <v>924</v>
      </c>
      <c r="C677" s="26" t="s">
        <v>1852</v>
      </c>
      <c r="D677" s="26" t="s">
        <v>1853</v>
      </c>
      <c r="E677" s="26"/>
    </row>
    <row r="678" spans="1:5" s="2" customFormat="1" x14ac:dyDescent="0.25">
      <c r="A678" s="25"/>
      <c r="B678" s="27" t="s">
        <v>939</v>
      </c>
      <c r="C678" s="28" t="s">
        <v>1854</v>
      </c>
      <c r="D678" s="28" t="s">
        <v>1855</v>
      </c>
      <c r="E678" s="28"/>
    </row>
    <row r="679" spans="1:5" s="2" customFormat="1" x14ac:dyDescent="0.25">
      <c r="A679" s="25" t="s">
        <v>432</v>
      </c>
      <c r="B679" s="26" t="s">
        <v>953</v>
      </c>
      <c r="C679" s="26" t="s">
        <v>1856</v>
      </c>
      <c r="D679" s="26" t="s">
        <v>1857</v>
      </c>
      <c r="E679" s="26"/>
    </row>
    <row r="680" spans="1:5" s="2" customFormat="1" ht="30" x14ac:dyDescent="0.25">
      <c r="A680" s="25"/>
      <c r="B680" s="27" t="s">
        <v>959</v>
      </c>
      <c r="C680" s="28" t="s">
        <v>1858</v>
      </c>
      <c r="D680" s="28" t="s">
        <v>1859</v>
      </c>
      <c r="E680" s="28"/>
    </row>
    <row r="681" spans="1:5" s="2" customFormat="1" ht="24.75" x14ac:dyDescent="0.25">
      <c r="A681" s="974" t="s">
        <v>1860</v>
      </c>
      <c r="B681" s="974"/>
      <c r="C681" s="974"/>
      <c r="D681" s="974"/>
    </row>
    <row r="682" spans="1:5" s="2" customFormat="1" ht="45" x14ac:dyDescent="0.25">
      <c r="A682" s="25" t="s">
        <v>6</v>
      </c>
      <c r="B682" s="26" t="s">
        <v>826</v>
      </c>
      <c r="C682" s="26" t="s">
        <v>1861</v>
      </c>
      <c r="D682" s="26" t="s">
        <v>1862</v>
      </c>
      <c r="E682" s="26"/>
    </row>
    <row r="683" spans="1:5" s="2" customFormat="1" ht="30" x14ac:dyDescent="0.25">
      <c r="A683" s="25">
        <v>1</v>
      </c>
      <c r="B683" s="27" t="s">
        <v>1863</v>
      </c>
      <c r="C683" s="28" t="s">
        <v>1822</v>
      </c>
      <c r="D683" s="28" t="s">
        <v>1864</v>
      </c>
      <c r="E683" s="28"/>
    </row>
    <row r="684" spans="1:5" s="2" customFormat="1" x14ac:dyDescent="0.25">
      <c r="A684" s="25">
        <v>2</v>
      </c>
      <c r="B684" s="27" t="s">
        <v>1865</v>
      </c>
      <c r="C684" s="28" t="s">
        <v>1866</v>
      </c>
      <c r="D684" s="28" t="s">
        <v>1867</v>
      </c>
      <c r="E684" s="28"/>
    </row>
    <row r="685" spans="1:5" s="2" customFormat="1" ht="30" x14ac:dyDescent="0.25">
      <c r="A685" s="25">
        <v>3</v>
      </c>
      <c r="B685" s="27" t="s">
        <v>1868</v>
      </c>
      <c r="C685" s="28" t="s">
        <v>1869</v>
      </c>
      <c r="D685" s="28" t="s">
        <v>1870</v>
      </c>
      <c r="E685" s="28"/>
    </row>
    <row r="686" spans="1:5" s="2" customFormat="1" x14ac:dyDescent="0.25">
      <c r="A686" s="25">
        <v>4</v>
      </c>
      <c r="B686" s="27" t="s">
        <v>1827</v>
      </c>
      <c r="C686" s="28" t="s">
        <v>1871</v>
      </c>
      <c r="D686" s="28" t="s">
        <v>1872</v>
      </c>
      <c r="E686" s="28"/>
    </row>
    <row r="687" spans="1:5" s="2" customFormat="1" ht="45" x14ac:dyDescent="0.25">
      <c r="A687" s="25" t="s">
        <v>82</v>
      </c>
      <c r="B687" s="26" t="s">
        <v>844</v>
      </c>
      <c r="C687" s="26" t="s">
        <v>1873</v>
      </c>
      <c r="D687" s="26" t="s">
        <v>1874</v>
      </c>
      <c r="E687" s="26"/>
    </row>
    <row r="688" spans="1:5" s="2" customFormat="1" x14ac:dyDescent="0.25">
      <c r="A688" s="25">
        <v>1</v>
      </c>
      <c r="B688" s="27" t="s">
        <v>847</v>
      </c>
      <c r="C688" s="28" t="s">
        <v>1875</v>
      </c>
      <c r="D688" s="28" t="s">
        <v>1876</v>
      </c>
      <c r="E688" s="28"/>
    </row>
    <row r="689" spans="1:5" s="2" customFormat="1" ht="30" x14ac:dyDescent="0.25">
      <c r="A689" s="25">
        <v>2</v>
      </c>
      <c r="B689" s="27" t="s">
        <v>850</v>
      </c>
      <c r="C689" s="28" t="s">
        <v>1877</v>
      </c>
      <c r="D689" s="28" t="s">
        <v>1878</v>
      </c>
      <c r="E689" s="28"/>
    </row>
    <row r="690" spans="1:5" s="2" customFormat="1" x14ac:dyDescent="0.25">
      <c r="A690" s="25">
        <v>3</v>
      </c>
      <c r="B690" s="27" t="s">
        <v>859</v>
      </c>
      <c r="C690" s="28" t="s">
        <v>1844</v>
      </c>
      <c r="D690" s="28" t="s">
        <v>1879</v>
      </c>
      <c r="E690" s="28"/>
    </row>
    <row r="691" spans="1:5" s="2" customFormat="1" x14ac:dyDescent="0.25">
      <c r="A691" s="25">
        <v>4</v>
      </c>
      <c r="B691" s="27" t="s">
        <v>1846</v>
      </c>
      <c r="C691" s="28" t="s">
        <v>1880</v>
      </c>
      <c r="D691" s="28" t="s">
        <v>1881</v>
      </c>
      <c r="E691" s="28"/>
    </row>
    <row r="692" spans="1:5" s="2" customFormat="1" ht="30" x14ac:dyDescent="0.25">
      <c r="A692" s="25" t="s">
        <v>107</v>
      </c>
      <c r="B692" s="26" t="s">
        <v>885</v>
      </c>
      <c r="C692" s="26" t="s">
        <v>1882</v>
      </c>
      <c r="D692" s="26" t="s">
        <v>1883</v>
      </c>
      <c r="E692" s="26"/>
    </row>
    <row r="693" spans="1:5" s="2" customFormat="1" x14ac:dyDescent="0.25">
      <c r="A693" s="25"/>
      <c r="B693" s="27" t="s">
        <v>888</v>
      </c>
      <c r="C693" s="28" t="s">
        <v>889</v>
      </c>
      <c r="D693" s="28" t="s">
        <v>1884</v>
      </c>
      <c r="E693" s="28"/>
    </row>
    <row r="694" spans="1:5" s="2" customFormat="1" ht="45" x14ac:dyDescent="0.25">
      <c r="A694" s="25" t="s">
        <v>114</v>
      </c>
      <c r="B694" s="26" t="s">
        <v>924</v>
      </c>
      <c r="C694" s="26" t="s">
        <v>1885</v>
      </c>
      <c r="D694" s="26" t="s">
        <v>1886</v>
      </c>
      <c r="E694" s="26"/>
    </row>
    <row r="695" spans="1:5" s="2" customFormat="1" ht="30" x14ac:dyDescent="0.25">
      <c r="A695" s="25"/>
      <c r="B695" s="27" t="s">
        <v>927</v>
      </c>
      <c r="C695" s="28" t="s">
        <v>1887</v>
      </c>
      <c r="D695" s="28" t="s">
        <v>1888</v>
      </c>
      <c r="E695" s="28"/>
    </row>
    <row r="696" spans="1:5" s="2" customFormat="1" ht="30" x14ac:dyDescent="0.25">
      <c r="A696" s="25" t="s">
        <v>414</v>
      </c>
      <c r="B696" s="26" t="s">
        <v>953</v>
      </c>
      <c r="C696" s="26" t="s">
        <v>1889</v>
      </c>
      <c r="D696" s="26" t="s">
        <v>1890</v>
      </c>
      <c r="E696" s="26"/>
    </row>
    <row r="697" spans="1:5" s="2" customFormat="1" ht="30" x14ac:dyDescent="0.25">
      <c r="A697" s="25"/>
      <c r="B697" s="27" t="s">
        <v>959</v>
      </c>
      <c r="C697" s="28" t="s">
        <v>1858</v>
      </c>
      <c r="D697" s="28" t="s">
        <v>1859</v>
      </c>
      <c r="E697" s="28"/>
    </row>
    <row r="698" spans="1:5" s="2" customFormat="1" ht="24.75" x14ac:dyDescent="0.25">
      <c r="A698" s="974" t="s">
        <v>1891</v>
      </c>
      <c r="B698" s="974"/>
      <c r="C698" s="974"/>
      <c r="D698" s="974"/>
    </row>
    <row r="699" spans="1:5" s="2" customFormat="1" ht="45" x14ac:dyDescent="0.25">
      <c r="A699" s="25" t="s">
        <v>6</v>
      </c>
      <c r="B699" s="26" t="s">
        <v>826</v>
      </c>
      <c r="C699" s="26" t="s">
        <v>1819</v>
      </c>
      <c r="D699" s="26" t="s">
        <v>828</v>
      </c>
      <c r="E699" s="26"/>
    </row>
    <row r="700" spans="1:5" s="2" customFormat="1" ht="30" x14ac:dyDescent="0.25">
      <c r="A700" s="25">
        <v>1</v>
      </c>
      <c r="B700" s="27" t="s">
        <v>1863</v>
      </c>
      <c r="C700" s="28" t="s">
        <v>1822</v>
      </c>
      <c r="D700" s="28" t="s">
        <v>1864</v>
      </c>
      <c r="E700" s="28"/>
    </row>
    <row r="701" spans="1:5" s="2" customFormat="1" ht="30" x14ac:dyDescent="0.25">
      <c r="A701" s="25">
        <v>2</v>
      </c>
      <c r="B701" s="27" t="s">
        <v>1868</v>
      </c>
      <c r="C701" s="28" t="s">
        <v>1869</v>
      </c>
      <c r="D701" s="28" t="s">
        <v>1870</v>
      </c>
      <c r="E701" s="28"/>
    </row>
    <row r="702" spans="1:5" s="2" customFormat="1" x14ac:dyDescent="0.25">
      <c r="A702" s="25">
        <v>3</v>
      </c>
      <c r="B702" s="27" t="s">
        <v>1892</v>
      </c>
      <c r="C702" s="28" t="s">
        <v>1893</v>
      </c>
      <c r="D702" s="28" t="s">
        <v>1894</v>
      </c>
      <c r="E702" s="28"/>
    </row>
    <row r="703" spans="1:5" s="2" customFormat="1" x14ac:dyDescent="0.25">
      <c r="A703" s="25">
        <v>4</v>
      </c>
      <c r="B703" s="27" t="s">
        <v>1824</v>
      </c>
      <c r="C703" s="28" t="s">
        <v>1825</v>
      </c>
      <c r="D703" s="28" t="s">
        <v>1895</v>
      </c>
      <c r="E703" s="28"/>
    </row>
    <row r="704" spans="1:5" s="2" customFormat="1" x14ac:dyDescent="0.25">
      <c r="A704" s="25">
        <v>5</v>
      </c>
      <c r="B704" s="27" t="s">
        <v>1827</v>
      </c>
      <c r="C704" s="28" t="s">
        <v>1896</v>
      </c>
      <c r="D704" s="28" t="s">
        <v>1897</v>
      </c>
      <c r="E704" s="28"/>
    </row>
    <row r="705" spans="1:5" s="2" customFormat="1" ht="45" x14ac:dyDescent="0.25">
      <c r="A705" s="25" t="s">
        <v>82</v>
      </c>
      <c r="B705" s="26" t="s">
        <v>844</v>
      </c>
      <c r="C705" s="26" t="s">
        <v>1873</v>
      </c>
      <c r="D705" s="26" t="s">
        <v>1837</v>
      </c>
      <c r="E705" s="26"/>
    </row>
    <row r="706" spans="1:5" s="2" customFormat="1" x14ac:dyDescent="0.25">
      <c r="A706" s="25">
        <v>1</v>
      </c>
      <c r="B706" s="27" t="s">
        <v>847</v>
      </c>
      <c r="C706" s="28" t="s">
        <v>1875</v>
      </c>
      <c r="D706" s="28" t="s">
        <v>1898</v>
      </c>
      <c r="E706" s="28"/>
    </row>
    <row r="707" spans="1:5" s="2" customFormat="1" x14ac:dyDescent="0.25">
      <c r="A707" s="25">
        <v>2</v>
      </c>
      <c r="B707" s="27" t="s">
        <v>850</v>
      </c>
      <c r="C707" s="28" t="s">
        <v>1899</v>
      </c>
      <c r="D707" s="28" t="s">
        <v>1900</v>
      </c>
      <c r="E707" s="28"/>
    </row>
    <row r="708" spans="1:5" s="2" customFormat="1" x14ac:dyDescent="0.25">
      <c r="A708" s="25">
        <v>3</v>
      </c>
      <c r="B708" s="27" t="s">
        <v>859</v>
      </c>
      <c r="C708" s="28" t="s">
        <v>1844</v>
      </c>
      <c r="D708" s="28" t="s">
        <v>1901</v>
      </c>
      <c r="E708" s="28"/>
    </row>
    <row r="709" spans="1:5" s="2" customFormat="1" x14ac:dyDescent="0.25">
      <c r="A709" s="25">
        <v>4</v>
      </c>
      <c r="B709" s="27" t="s">
        <v>1902</v>
      </c>
      <c r="C709" s="28" t="s">
        <v>1847</v>
      </c>
      <c r="D709" s="28" t="s">
        <v>1903</v>
      </c>
      <c r="E709" s="28"/>
    </row>
    <row r="710" spans="1:5" s="2" customFormat="1" ht="30" x14ac:dyDescent="0.25">
      <c r="A710" s="25">
        <v>5</v>
      </c>
      <c r="B710" s="27" t="s">
        <v>862</v>
      </c>
      <c r="C710" s="28" t="s">
        <v>1904</v>
      </c>
      <c r="D710" s="28" t="s">
        <v>1905</v>
      </c>
      <c r="E710" s="28"/>
    </row>
    <row r="711" spans="1:5" s="2" customFormat="1" ht="30" x14ac:dyDescent="0.25">
      <c r="A711" s="25" t="s">
        <v>107</v>
      </c>
      <c r="B711" s="26" t="s">
        <v>885</v>
      </c>
      <c r="C711" s="26" t="s">
        <v>1906</v>
      </c>
      <c r="D711" s="26" t="s">
        <v>1907</v>
      </c>
      <c r="E711" s="26"/>
    </row>
    <row r="712" spans="1:5" s="2" customFormat="1" x14ac:dyDescent="0.25">
      <c r="A712" s="25"/>
      <c r="B712" s="27" t="s">
        <v>888</v>
      </c>
      <c r="C712" s="28" t="s">
        <v>889</v>
      </c>
      <c r="D712" s="28" t="s">
        <v>1908</v>
      </c>
      <c r="E712" s="28"/>
    </row>
    <row r="713" spans="1:5" s="2" customFormat="1" ht="30" x14ac:dyDescent="0.25">
      <c r="A713" s="25" t="s">
        <v>114</v>
      </c>
      <c r="B713" s="26" t="s">
        <v>924</v>
      </c>
      <c r="C713" s="26" t="s">
        <v>1909</v>
      </c>
      <c r="D713" s="26" t="s">
        <v>1886</v>
      </c>
      <c r="E713" s="26"/>
    </row>
    <row r="714" spans="1:5" s="2" customFormat="1" ht="30" x14ac:dyDescent="0.25">
      <c r="A714" s="25"/>
      <c r="B714" s="27" t="s">
        <v>927</v>
      </c>
      <c r="C714" s="28" t="s">
        <v>1887</v>
      </c>
      <c r="D714" s="28" t="s">
        <v>1910</v>
      </c>
      <c r="E714" s="28"/>
    </row>
    <row r="715" spans="1:5" s="2" customFormat="1" x14ac:dyDescent="0.25">
      <c r="A715" s="25" t="s">
        <v>414</v>
      </c>
      <c r="B715" s="26" t="s">
        <v>953</v>
      </c>
      <c r="C715" s="26" t="s">
        <v>1911</v>
      </c>
      <c r="D715" s="26" t="s">
        <v>1912</v>
      </c>
      <c r="E715" s="26"/>
    </row>
    <row r="716" spans="1:5" s="2" customFormat="1" x14ac:dyDescent="0.25">
      <c r="A716" s="25">
        <v>1</v>
      </c>
      <c r="B716" s="27" t="s">
        <v>1913</v>
      </c>
      <c r="C716" s="28" t="s">
        <v>1914</v>
      </c>
      <c r="D716" s="28" t="s">
        <v>1915</v>
      </c>
      <c r="E716" s="28"/>
    </row>
    <row r="717" spans="1:5" s="2" customFormat="1" ht="30" x14ac:dyDescent="0.25">
      <c r="A717" s="25">
        <v>2</v>
      </c>
      <c r="B717" s="27" t="s">
        <v>959</v>
      </c>
      <c r="C717" s="28" t="s">
        <v>1916</v>
      </c>
      <c r="D717" s="28" t="s">
        <v>1917</v>
      </c>
      <c r="E717" s="28"/>
    </row>
    <row r="718" spans="1:5" s="2" customFormat="1" ht="24.75" x14ac:dyDescent="0.25">
      <c r="A718" s="974" t="s">
        <v>1918</v>
      </c>
      <c r="B718" s="974"/>
      <c r="C718" s="974"/>
      <c r="D718" s="974"/>
    </row>
    <row r="719" spans="1:5" s="2" customFormat="1" x14ac:dyDescent="0.25">
      <c r="A719" s="25" t="s">
        <v>6</v>
      </c>
      <c r="B719" s="26" t="s">
        <v>1919</v>
      </c>
      <c r="C719" s="26" t="s">
        <v>1920</v>
      </c>
      <c r="D719" s="26" t="s">
        <v>1921</v>
      </c>
      <c r="E719" s="26"/>
    </row>
    <row r="720" spans="1:5" s="2" customFormat="1" ht="30" x14ac:dyDescent="0.25">
      <c r="A720" s="25">
        <v>1</v>
      </c>
      <c r="B720" s="27" t="s">
        <v>1922</v>
      </c>
      <c r="C720" s="28" t="s">
        <v>1923</v>
      </c>
      <c r="D720" s="28" t="s">
        <v>1924</v>
      </c>
      <c r="E720" s="28"/>
    </row>
    <row r="721" spans="1:5" s="2" customFormat="1" x14ac:dyDescent="0.25">
      <c r="A721" s="25">
        <v>2</v>
      </c>
      <c r="B721" s="27" t="s">
        <v>1925</v>
      </c>
      <c r="C721" s="28" t="s">
        <v>1926</v>
      </c>
      <c r="D721" s="28" t="s">
        <v>1927</v>
      </c>
      <c r="E721" s="28"/>
    </row>
    <row r="722" spans="1:5" s="2" customFormat="1" x14ac:dyDescent="0.25">
      <c r="A722" s="25">
        <v>3</v>
      </c>
      <c r="B722" s="27" t="s">
        <v>1928</v>
      </c>
      <c r="C722" s="28" t="s">
        <v>1929</v>
      </c>
      <c r="D722" s="28" t="s">
        <v>1930</v>
      </c>
      <c r="E722" s="28"/>
    </row>
    <row r="723" spans="1:5" s="2" customFormat="1" x14ac:dyDescent="0.25">
      <c r="A723" s="25">
        <v>4</v>
      </c>
      <c r="B723" s="27" t="s">
        <v>1931</v>
      </c>
      <c r="C723" s="28" t="s">
        <v>1932</v>
      </c>
      <c r="D723" s="28" t="s">
        <v>1933</v>
      </c>
      <c r="E723" s="28"/>
    </row>
    <row r="724" spans="1:5" s="2" customFormat="1" x14ac:dyDescent="0.25">
      <c r="A724" s="25" t="s">
        <v>82</v>
      </c>
      <c r="B724" s="26" t="s">
        <v>1934</v>
      </c>
      <c r="C724" s="26" t="s">
        <v>1935</v>
      </c>
      <c r="D724" s="26" t="s">
        <v>1936</v>
      </c>
      <c r="E724" s="26"/>
    </row>
    <row r="725" spans="1:5" s="2" customFormat="1" x14ac:dyDescent="0.25">
      <c r="A725" s="25"/>
      <c r="B725" s="27" t="s">
        <v>1937</v>
      </c>
      <c r="C725" s="28" t="s">
        <v>1938</v>
      </c>
      <c r="D725" s="28" t="s">
        <v>1939</v>
      </c>
      <c r="E725" s="28"/>
    </row>
    <row r="726" spans="1:5" s="2" customFormat="1" ht="30" x14ac:dyDescent="0.25">
      <c r="A726" s="25" t="s">
        <v>107</v>
      </c>
      <c r="B726" s="26" t="s">
        <v>1611</v>
      </c>
      <c r="C726" s="26" t="s">
        <v>1940</v>
      </c>
      <c r="D726" s="26" t="s">
        <v>1613</v>
      </c>
      <c r="E726" s="26"/>
    </row>
    <row r="727" spans="1:5" s="2" customFormat="1" ht="30" x14ac:dyDescent="0.25">
      <c r="A727" s="25"/>
      <c r="B727" s="27" t="s">
        <v>1941</v>
      </c>
      <c r="C727" s="28" t="s">
        <v>1942</v>
      </c>
      <c r="D727" s="28" t="s">
        <v>1943</v>
      </c>
      <c r="E727" s="28"/>
    </row>
    <row r="728" spans="1:5" s="2" customFormat="1" ht="45" x14ac:dyDescent="0.25">
      <c r="A728" s="25" t="s">
        <v>114</v>
      </c>
      <c r="B728" s="26" t="s">
        <v>1944</v>
      </c>
      <c r="C728" s="26" t="s">
        <v>1945</v>
      </c>
      <c r="D728" s="26" t="s">
        <v>1946</v>
      </c>
      <c r="E728" s="26"/>
    </row>
    <row r="729" spans="1:5" s="2" customFormat="1" ht="30" x14ac:dyDescent="0.25">
      <c r="A729" s="25"/>
      <c r="B729" s="27" t="s">
        <v>1087</v>
      </c>
      <c r="C729" s="28" t="s">
        <v>1947</v>
      </c>
      <c r="D729" s="28" t="s">
        <v>1948</v>
      </c>
      <c r="E729" s="28"/>
    </row>
    <row r="730" spans="1:5" s="2" customFormat="1" ht="30" x14ac:dyDescent="0.25">
      <c r="A730" s="25" t="s">
        <v>414</v>
      </c>
      <c r="B730" s="26" t="s">
        <v>1949</v>
      </c>
      <c r="C730" s="26" t="s">
        <v>1950</v>
      </c>
      <c r="D730" s="26" t="s">
        <v>1951</v>
      </c>
      <c r="E730" s="26"/>
    </row>
    <row r="731" spans="1:5" s="2" customFormat="1" ht="30" x14ac:dyDescent="0.25">
      <c r="A731" s="25">
        <v>1</v>
      </c>
      <c r="B731" s="27" t="s">
        <v>1952</v>
      </c>
      <c r="C731" s="28" t="s">
        <v>1953</v>
      </c>
      <c r="D731" s="28" t="s">
        <v>1954</v>
      </c>
      <c r="E731" s="28"/>
    </row>
    <row r="732" spans="1:5" s="2" customFormat="1" x14ac:dyDescent="0.25">
      <c r="A732" s="25">
        <v>2</v>
      </c>
      <c r="B732" s="27" t="s">
        <v>1955</v>
      </c>
      <c r="C732" s="28" t="s">
        <v>1956</v>
      </c>
      <c r="D732" s="28" t="s">
        <v>1957</v>
      </c>
      <c r="E732" s="28"/>
    </row>
    <row r="733" spans="1:5" s="2" customFormat="1" ht="30" x14ac:dyDescent="0.25">
      <c r="A733" s="25" t="s">
        <v>432</v>
      </c>
      <c r="B733" s="26" t="s">
        <v>1958</v>
      </c>
      <c r="C733" s="26" t="s">
        <v>1959</v>
      </c>
      <c r="D733" s="26" t="s">
        <v>1960</v>
      </c>
      <c r="E733" s="26"/>
    </row>
    <row r="734" spans="1:5" s="2" customFormat="1" ht="30" x14ac:dyDescent="0.25">
      <c r="A734" s="25"/>
      <c r="B734" s="27" t="s">
        <v>1961</v>
      </c>
      <c r="C734" s="28" t="s">
        <v>1962</v>
      </c>
      <c r="D734" s="28" t="s">
        <v>1963</v>
      </c>
      <c r="E734" s="28"/>
    </row>
    <row r="735" spans="1:5" s="2" customFormat="1" x14ac:dyDescent="0.25">
      <c r="A735" s="25" t="s">
        <v>439</v>
      </c>
      <c r="B735" s="26" t="s">
        <v>1964</v>
      </c>
      <c r="C735" s="26" t="s">
        <v>1965</v>
      </c>
      <c r="D735" s="26" t="s">
        <v>1966</v>
      </c>
      <c r="E735" s="26"/>
    </row>
    <row r="736" spans="1:5" s="2" customFormat="1" ht="30" x14ac:dyDescent="0.25">
      <c r="A736" s="25"/>
      <c r="B736" s="27" t="s">
        <v>1967</v>
      </c>
      <c r="C736" s="28" t="s">
        <v>1968</v>
      </c>
      <c r="D736" s="28" t="s">
        <v>1969</v>
      </c>
      <c r="E736" s="28"/>
    </row>
    <row r="737" spans="1:5" s="2" customFormat="1" x14ac:dyDescent="0.25">
      <c r="A737" s="25" t="s">
        <v>874</v>
      </c>
      <c r="B737" s="26" t="s">
        <v>1970</v>
      </c>
      <c r="C737" s="26" t="s">
        <v>1971</v>
      </c>
      <c r="D737" s="26" t="s">
        <v>1972</v>
      </c>
      <c r="E737" s="26"/>
    </row>
    <row r="738" spans="1:5" s="2" customFormat="1" x14ac:dyDescent="0.25">
      <c r="A738" s="25">
        <v>1</v>
      </c>
      <c r="B738" s="27" t="s">
        <v>1973</v>
      </c>
      <c r="C738" s="28" t="s">
        <v>1974</v>
      </c>
      <c r="D738" s="28" t="s">
        <v>1975</v>
      </c>
      <c r="E738" s="28"/>
    </row>
    <row r="739" spans="1:5" s="2" customFormat="1" x14ac:dyDescent="0.25">
      <c r="A739" s="25">
        <v>2</v>
      </c>
      <c r="B739" s="27" t="s">
        <v>1976</v>
      </c>
      <c r="C739" s="28" t="s">
        <v>1977</v>
      </c>
      <c r="D739" s="28" t="s">
        <v>1978</v>
      </c>
      <c r="E739" s="28"/>
    </row>
    <row r="740" spans="1:5" s="2" customFormat="1" x14ac:dyDescent="0.25">
      <c r="A740" s="25">
        <v>3</v>
      </c>
      <c r="B740" s="27" t="s">
        <v>1979</v>
      </c>
      <c r="C740" s="28" t="s">
        <v>1980</v>
      </c>
      <c r="D740" s="29" t="s">
        <v>1981</v>
      </c>
      <c r="E740" s="29"/>
    </row>
    <row r="741" spans="1:5" s="2" customFormat="1" x14ac:dyDescent="0.25">
      <c r="A741" s="25">
        <v>4</v>
      </c>
      <c r="B741" s="27" t="s">
        <v>1982</v>
      </c>
      <c r="C741" s="28" t="s">
        <v>1983</v>
      </c>
      <c r="D741" s="29" t="s">
        <v>1984</v>
      </c>
      <c r="E741" s="29"/>
    </row>
    <row r="742" spans="1:5" s="2" customFormat="1" x14ac:dyDescent="0.25">
      <c r="A742" s="25">
        <v>5</v>
      </c>
      <c r="B742" s="27" t="s">
        <v>1985</v>
      </c>
      <c r="C742" s="28" t="s">
        <v>1986</v>
      </c>
      <c r="D742" s="28" t="s">
        <v>1987</v>
      </c>
      <c r="E742" s="28"/>
    </row>
    <row r="743" spans="1:5" s="2" customFormat="1" x14ac:dyDescent="0.25">
      <c r="A743" s="25">
        <v>6</v>
      </c>
      <c r="B743" s="27" t="s">
        <v>1988</v>
      </c>
      <c r="C743" s="28" t="s">
        <v>1989</v>
      </c>
      <c r="D743" s="28" t="s">
        <v>1990</v>
      </c>
      <c r="E743" s="28"/>
    </row>
    <row r="744" spans="1:5" s="2" customFormat="1" ht="30" x14ac:dyDescent="0.25">
      <c r="A744" s="25">
        <v>7</v>
      </c>
      <c r="B744" s="27" t="s">
        <v>1991</v>
      </c>
      <c r="C744" s="28" t="s">
        <v>1992</v>
      </c>
      <c r="D744" s="28" t="s">
        <v>1993</v>
      </c>
      <c r="E744" s="28"/>
    </row>
    <row r="745" spans="1:5" s="2" customFormat="1" ht="30" x14ac:dyDescent="0.25">
      <c r="A745" s="25" t="s">
        <v>884</v>
      </c>
      <c r="B745" s="30" t="s">
        <v>1994</v>
      </c>
      <c r="C745" s="26" t="s">
        <v>1995</v>
      </c>
      <c r="D745" s="26" t="s">
        <v>1996</v>
      </c>
      <c r="E745" s="26"/>
    </row>
    <row r="746" spans="1:5" s="2" customFormat="1" ht="30" x14ac:dyDescent="0.25">
      <c r="A746" s="25"/>
      <c r="B746" s="27" t="s">
        <v>1997</v>
      </c>
      <c r="C746" s="28" t="s">
        <v>1998</v>
      </c>
      <c r="D746" s="28" t="s">
        <v>1999</v>
      </c>
      <c r="E746" s="28"/>
    </row>
    <row r="747" spans="1:5" s="2" customFormat="1" ht="30" x14ac:dyDescent="0.25">
      <c r="A747" s="25" t="s">
        <v>890</v>
      </c>
      <c r="B747" s="26" t="s">
        <v>2000</v>
      </c>
      <c r="C747" s="26" t="s">
        <v>2001</v>
      </c>
      <c r="D747" s="26" t="s">
        <v>2002</v>
      </c>
      <c r="E747" s="26"/>
    </row>
    <row r="748" spans="1:5" s="2" customFormat="1" ht="45" x14ac:dyDescent="0.25">
      <c r="A748" s="25">
        <v>1</v>
      </c>
      <c r="B748" s="27" t="s">
        <v>2003</v>
      </c>
      <c r="C748" s="28" t="s">
        <v>2004</v>
      </c>
      <c r="D748" s="28" t="s">
        <v>2005</v>
      </c>
      <c r="E748" s="28"/>
    </row>
    <row r="749" spans="1:5" s="2" customFormat="1" ht="30" x14ac:dyDescent="0.25">
      <c r="A749" s="25">
        <v>2</v>
      </c>
      <c r="B749" s="27" t="s">
        <v>2006</v>
      </c>
      <c r="C749" s="28" t="s">
        <v>2007</v>
      </c>
      <c r="D749" s="28" t="s">
        <v>2008</v>
      </c>
      <c r="E749" s="28"/>
    </row>
    <row r="750" spans="1:5" s="2" customFormat="1" ht="30" x14ac:dyDescent="0.25">
      <c r="A750" s="25">
        <v>3</v>
      </c>
      <c r="B750" s="27" t="s">
        <v>2009</v>
      </c>
      <c r="C750" s="28" t="s">
        <v>2010</v>
      </c>
      <c r="D750" s="28" t="s">
        <v>2011</v>
      </c>
      <c r="E750" s="28"/>
    </row>
    <row r="751" spans="1:5" s="2" customFormat="1" ht="30" x14ac:dyDescent="0.25">
      <c r="A751" s="25" t="s">
        <v>900</v>
      </c>
      <c r="B751" s="26" t="s">
        <v>1830</v>
      </c>
      <c r="C751" s="26" t="s">
        <v>2012</v>
      </c>
      <c r="D751" s="26" t="s">
        <v>2013</v>
      </c>
      <c r="E751" s="26"/>
    </row>
    <row r="752" spans="1:5" s="2" customFormat="1" ht="45" x14ac:dyDescent="0.25">
      <c r="A752" s="25"/>
      <c r="B752" s="27" t="s">
        <v>2014</v>
      </c>
      <c r="C752" s="28" t="s">
        <v>2015</v>
      </c>
      <c r="D752" s="28" t="s">
        <v>2016</v>
      </c>
      <c r="E752" s="28"/>
    </row>
    <row r="753" spans="1:5" s="2" customFormat="1" ht="30" x14ac:dyDescent="0.25">
      <c r="A753" s="25" t="s">
        <v>910</v>
      </c>
      <c r="B753" s="26" t="s">
        <v>2017</v>
      </c>
      <c r="C753" s="26" t="s">
        <v>2018</v>
      </c>
      <c r="D753" s="26" t="s">
        <v>2019</v>
      </c>
      <c r="E753" s="26"/>
    </row>
    <row r="754" spans="1:5" s="2" customFormat="1" ht="30" x14ac:dyDescent="0.25">
      <c r="A754" s="25"/>
      <c r="B754" s="27" t="s">
        <v>343</v>
      </c>
      <c r="C754" s="28" t="s">
        <v>2020</v>
      </c>
      <c r="D754" s="28" t="s">
        <v>2021</v>
      </c>
      <c r="E754" s="28"/>
    </row>
    <row r="755" spans="1:5" s="2" customFormat="1" ht="30" x14ac:dyDescent="0.25">
      <c r="A755" s="25" t="s">
        <v>923</v>
      </c>
      <c r="B755" s="26" t="s">
        <v>2022</v>
      </c>
      <c r="C755" s="26" t="s">
        <v>2023</v>
      </c>
      <c r="D755" s="26" t="s">
        <v>2024</v>
      </c>
      <c r="E755" s="26"/>
    </row>
    <row r="756" spans="1:5" s="2" customFormat="1" ht="30" x14ac:dyDescent="0.25">
      <c r="A756" s="25"/>
      <c r="B756" s="27" t="s">
        <v>2025</v>
      </c>
      <c r="C756" s="28" t="s">
        <v>2026</v>
      </c>
      <c r="D756" s="28" t="s">
        <v>2027</v>
      </c>
      <c r="E756" s="28"/>
    </row>
    <row r="757" spans="1:5" s="2" customFormat="1" x14ac:dyDescent="0.25">
      <c r="A757" s="31"/>
      <c r="B757" s="32" t="s">
        <v>2028</v>
      </c>
      <c r="C757" s="29" t="s">
        <v>2029</v>
      </c>
      <c r="D757" s="29" t="s">
        <v>2030</v>
      </c>
      <c r="E757" s="29"/>
    </row>
    <row r="758" spans="1:5" s="2" customFormat="1" x14ac:dyDescent="0.25">
      <c r="A758" s="25"/>
      <c r="B758" s="27" t="s">
        <v>2031</v>
      </c>
      <c r="C758" s="28" t="s">
        <v>2032</v>
      </c>
      <c r="D758" s="28" t="s">
        <v>2033</v>
      </c>
      <c r="E758" s="28"/>
    </row>
    <row r="759" spans="1:5" s="2" customFormat="1" ht="30" x14ac:dyDescent="0.25">
      <c r="A759" s="25" t="s">
        <v>942</v>
      </c>
      <c r="B759" s="26" t="s">
        <v>2034</v>
      </c>
      <c r="C759" s="26" t="s">
        <v>2035</v>
      </c>
      <c r="D759" s="26" t="s">
        <v>2036</v>
      </c>
      <c r="E759" s="26"/>
    </row>
    <row r="760" spans="1:5" s="2" customFormat="1" ht="30" x14ac:dyDescent="0.25">
      <c r="A760" s="25"/>
      <c r="B760" s="27" t="s">
        <v>2037</v>
      </c>
      <c r="C760" s="28" t="s">
        <v>2038</v>
      </c>
      <c r="D760" s="28" t="s">
        <v>2039</v>
      </c>
      <c r="E760" s="28"/>
    </row>
    <row r="761" spans="1:5" s="2" customFormat="1" ht="45" x14ac:dyDescent="0.25">
      <c r="A761" s="25" t="s">
        <v>952</v>
      </c>
      <c r="B761" s="26" t="s">
        <v>2040</v>
      </c>
      <c r="C761" s="26" t="s">
        <v>2041</v>
      </c>
      <c r="D761" s="26" t="s">
        <v>2042</v>
      </c>
      <c r="E761" s="26"/>
    </row>
    <row r="762" spans="1:5" s="2" customFormat="1" ht="30" x14ac:dyDescent="0.25">
      <c r="A762" s="25">
        <v>1</v>
      </c>
      <c r="B762" s="27" t="s">
        <v>2043</v>
      </c>
      <c r="C762" s="28" t="s">
        <v>2044</v>
      </c>
      <c r="D762" s="28" t="s">
        <v>2045</v>
      </c>
      <c r="E762" s="28"/>
    </row>
    <row r="763" spans="1:5" s="2" customFormat="1" ht="30" x14ac:dyDescent="0.25">
      <c r="A763" s="25">
        <v>2</v>
      </c>
      <c r="B763" s="27" t="s">
        <v>2046</v>
      </c>
      <c r="C763" s="28" t="s">
        <v>2047</v>
      </c>
      <c r="D763" s="28" t="s">
        <v>2048</v>
      </c>
      <c r="E763" s="28"/>
    </row>
    <row r="764" spans="1:5" s="2" customFormat="1" x14ac:dyDescent="0.25">
      <c r="A764" s="25">
        <v>3</v>
      </c>
      <c r="B764" s="27" t="s">
        <v>2049</v>
      </c>
      <c r="C764" s="28" t="s">
        <v>2050</v>
      </c>
      <c r="D764" s="28" t="s">
        <v>2051</v>
      </c>
      <c r="E764" s="28"/>
    </row>
    <row r="765" spans="1:5" s="2" customFormat="1" ht="30" x14ac:dyDescent="0.25">
      <c r="A765" s="25">
        <v>4</v>
      </c>
      <c r="B765" s="27" t="s">
        <v>2052</v>
      </c>
      <c r="C765" s="28" t="s">
        <v>2047</v>
      </c>
      <c r="D765" s="28" t="s">
        <v>2053</v>
      </c>
      <c r="E765" s="28"/>
    </row>
    <row r="766" spans="1:5" s="2" customFormat="1" ht="30" x14ac:dyDescent="0.25">
      <c r="A766" s="25">
        <v>5</v>
      </c>
      <c r="B766" s="27" t="s">
        <v>2054</v>
      </c>
      <c r="C766" s="28" t="s">
        <v>2055</v>
      </c>
      <c r="D766" s="28" t="s">
        <v>2056</v>
      </c>
      <c r="E766" s="28"/>
    </row>
    <row r="767" spans="1:5" s="2" customFormat="1" ht="30" x14ac:dyDescent="0.25">
      <c r="A767" s="25" t="s">
        <v>1469</v>
      </c>
      <c r="B767" s="26" t="s">
        <v>2057</v>
      </c>
      <c r="C767" s="26" t="s">
        <v>2058</v>
      </c>
      <c r="D767" s="26" t="s">
        <v>2059</v>
      </c>
      <c r="E767" s="26"/>
    </row>
    <row r="768" spans="1:5" s="2" customFormat="1" ht="30" x14ac:dyDescent="0.25">
      <c r="A768" s="25">
        <v>1</v>
      </c>
      <c r="B768" s="27" t="s">
        <v>2060</v>
      </c>
      <c r="C768" s="28" t="s">
        <v>2061</v>
      </c>
      <c r="D768" s="28" t="s">
        <v>2062</v>
      </c>
      <c r="E768" s="28"/>
    </row>
    <row r="769" spans="1:5" s="2" customFormat="1" ht="30" x14ac:dyDescent="0.25">
      <c r="A769" s="25">
        <v>2</v>
      </c>
      <c r="B769" s="27" t="s">
        <v>2063</v>
      </c>
      <c r="C769" s="28" t="s">
        <v>2064</v>
      </c>
      <c r="D769" s="28" t="s">
        <v>2065</v>
      </c>
      <c r="E769" s="28"/>
    </row>
    <row r="770" spans="1:5" s="2" customFormat="1" x14ac:dyDescent="0.25">
      <c r="A770" s="25" t="s">
        <v>1479</v>
      </c>
      <c r="B770" s="26" t="s">
        <v>2066</v>
      </c>
      <c r="C770" s="26" t="s">
        <v>2067</v>
      </c>
      <c r="D770" s="26" t="s">
        <v>2068</v>
      </c>
      <c r="E770" s="26"/>
    </row>
    <row r="771" spans="1:5" s="2" customFormat="1" x14ac:dyDescent="0.25">
      <c r="A771" s="25">
        <v>1</v>
      </c>
      <c r="B771" s="27" t="s">
        <v>2069</v>
      </c>
      <c r="C771" s="28" t="s">
        <v>2070</v>
      </c>
      <c r="D771" s="28" t="s">
        <v>2071</v>
      </c>
      <c r="E771" s="28"/>
    </row>
    <row r="772" spans="1:5" s="2" customFormat="1" x14ac:dyDescent="0.25">
      <c r="A772" s="25">
        <v>2</v>
      </c>
      <c r="B772" s="27" t="s">
        <v>2072</v>
      </c>
      <c r="C772" s="28" t="s">
        <v>2073</v>
      </c>
      <c r="D772" s="28" t="s">
        <v>2074</v>
      </c>
      <c r="E772" s="28"/>
    </row>
    <row r="773" spans="1:5" s="2" customFormat="1" ht="30" x14ac:dyDescent="0.25">
      <c r="A773" s="25" t="s">
        <v>2075</v>
      </c>
      <c r="B773" s="26" t="s">
        <v>2076</v>
      </c>
      <c r="C773" s="26" t="s">
        <v>2077</v>
      </c>
      <c r="D773" s="26" t="s">
        <v>2078</v>
      </c>
      <c r="E773" s="26"/>
    </row>
    <row r="774" spans="1:5" s="2" customFormat="1" ht="30" x14ac:dyDescent="0.25">
      <c r="A774" s="31"/>
      <c r="B774" s="32" t="s">
        <v>1638</v>
      </c>
      <c r="C774" s="29" t="s">
        <v>2079</v>
      </c>
      <c r="D774" s="29" t="s">
        <v>2080</v>
      </c>
      <c r="E774" s="29"/>
    </row>
    <row r="775" spans="1:5" s="2" customFormat="1" x14ac:dyDescent="0.25">
      <c r="A775" s="25"/>
      <c r="B775" s="24"/>
      <c r="C775" s="24"/>
      <c r="D775" s="24"/>
      <c r="E775" s="24"/>
    </row>
    <row r="776" spans="1:5" s="2" customFormat="1" x14ac:dyDescent="0.25">
      <c r="A776" s="25" t="s">
        <v>2081</v>
      </c>
      <c r="B776" s="26" t="s">
        <v>2082</v>
      </c>
      <c r="C776" s="26" t="s">
        <v>2083</v>
      </c>
      <c r="D776" s="26" t="s">
        <v>2084</v>
      </c>
      <c r="E776" s="26"/>
    </row>
    <row r="777" spans="1:5" s="2" customFormat="1" x14ac:dyDescent="0.25">
      <c r="A777" s="25"/>
      <c r="B777" s="27" t="s">
        <v>2085</v>
      </c>
      <c r="C777" s="28" t="s">
        <v>2086</v>
      </c>
      <c r="D777" s="28" t="s">
        <v>2087</v>
      </c>
      <c r="E777" s="28"/>
    </row>
    <row r="778" spans="1:5" s="2" customFormat="1" ht="30" x14ac:dyDescent="0.25">
      <c r="A778" s="25" t="s">
        <v>2088</v>
      </c>
      <c r="B778" s="26" t="s">
        <v>149</v>
      </c>
      <c r="C778" s="26" t="s">
        <v>2089</v>
      </c>
      <c r="D778" s="26" t="s">
        <v>2090</v>
      </c>
      <c r="E778" s="26"/>
    </row>
    <row r="779" spans="1:5" s="2" customFormat="1" ht="30" x14ac:dyDescent="0.25">
      <c r="A779" s="25">
        <v>1</v>
      </c>
      <c r="B779" s="27" t="s">
        <v>2091</v>
      </c>
      <c r="C779" s="28" t="s">
        <v>2092</v>
      </c>
      <c r="D779" s="28" t="s">
        <v>2093</v>
      </c>
      <c r="E779" s="28"/>
    </row>
    <row r="780" spans="1:5" s="2" customFormat="1" ht="30" x14ac:dyDescent="0.25">
      <c r="A780" s="25">
        <v>2</v>
      </c>
      <c r="B780" s="27" t="s">
        <v>2094</v>
      </c>
      <c r="C780" s="28" t="s">
        <v>2095</v>
      </c>
      <c r="D780" s="28" t="s">
        <v>2096</v>
      </c>
      <c r="E780" s="28"/>
    </row>
    <row r="781" spans="1:5" s="2" customFormat="1" x14ac:dyDescent="0.25">
      <c r="A781" s="25">
        <v>3</v>
      </c>
      <c r="B781" s="27" t="s">
        <v>2097</v>
      </c>
      <c r="C781" s="28" t="s">
        <v>2098</v>
      </c>
      <c r="D781" s="28" t="s">
        <v>2099</v>
      </c>
      <c r="E781" s="28"/>
    </row>
    <row r="782" spans="1:5" s="2" customFormat="1" ht="30" x14ac:dyDescent="0.25">
      <c r="A782" s="25" t="s">
        <v>2100</v>
      </c>
      <c r="B782" s="26" t="s">
        <v>2101</v>
      </c>
      <c r="C782" s="26" t="s">
        <v>2102</v>
      </c>
      <c r="D782" s="26" t="s">
        <v>2103</v>
      </c>
      <c r="E782" s="26"/>
    </row>
    <row r="783" spans="1:5" s="2" customFormat="1" ht="30" x14ac:dyDescent="0.25">
      <c r="A783" s="25">
        <v>1</v>
      </c>
      <c r="B783" s="27" t="s">
        <v>2104</v>
      </c>
      <c r="C783" s="28" t="s">
        <v>2105</v>
      </c>
      <c r="D783" s="28" t="s">
        <v>2106</v>
      </c>
      <c r="E783" s="28"/>
    </row>
    <row r="784" spans="1:5" s="2" customFormat="1" ht="30" x14ac:dyDescent="0.25">
      <c r="A784" s="25">
        <v>2</v>
      </c>
      <c r="B784" s="27" t="s">
        <v>2107</v>
      </c>
      <c r="C784" s="28" t="s">
        <v>2108</v>
      </c>
      <c r="D784" s="28" t="s">
        <v>2109</v>
      </c>
      <c r="E784" s="28"/>
    </row>
    <row r="785" spans="1:5" s="2" customFormat="1" ht="30" x14ac:dyDescent="0.25">
      <c r="A785" s="25">
        <v>3</v>
      </c>
      <c r="B785" s="27" t="s">
        <v>2110</v>
      </c>
      <c r="C785" s="28" t="s">
        <v>2111</v>
      </c>
      <c r="D785" s="28" t="s">
        <v>2112</v>
      </c>
      <c r="E785" s="28"/>
    </row>
    <row r="786" spans="1:5" s="2" customFormat="1" ht="30" x14ac:dyDescent="0.25">
      <c r="A786" s="25" t="s">
        <v>2113</v>
      </c>
      <c r="B786" s="26" t="s">
        <v>2114</v>
      </c>
      <c r="C786" s="26" t="s">
        <v>2115</v>
      </c>
      <c r="D786" s="26" t="s">
        <v>2116</v>
      </c>
      <c r="E786" s="26"/>
    </row>
    <row r="787" spans="1:5" s="2" customFormat="1" ht="30" x14ac:dyDescent="0.25">
      <c r="A787" s="25"/>
      <c r="B787" s="27" t="s">
        <v>2117</v>
      </c>
      <c r="C787" s="28" t="s">
        <v>2118</v>
      </c>
      <c r="D787" s="28" t="s">
        <v>2119</v>
      </c>
      <c r="E787" s="28"/>
    </row>
    <row r="788" spans="1:5" s="2" customFormat="1" ht="30" x14ac:dyDescent="0.25">
      <c r="A788" s="25" t="s">
        <v>2120</v>
      </c>
      <c r="B788" s="26" t="s">
        <v>2121</v>
      </c>
      <c r="C788" s="26" t="s">
        <v>2122</v>
      </c>
      <c r="D788" s="26" t="s">
        <v>2123</v>
      </c>
      <c r="E788" s="26"/>
    </row>
    <row r="789" spans="1:5" s="2" customFormat="1" ht="30" x14ac:dyDescent="0.25">
      <c r="A789" s="25"/>
      <c r="B789" s="27" t="s">
        <v>2124</v>
      </c>
      <c r="C789" s="28" t="s">
        <v>2125</v>
      </c>
      <c r="D789" s="28" t="s">
        <v>2126</v>
      </c>
      <c r="E789" s="28"/>
    </row>
    <row r="790" spans="1:5" s="2" customFormat="1" ht="30" x14ac:dyDescent="0.25">
      <c r="A790" s="25" t="s">
        <v>2127</v>
      </c>
      <c r="B790" s="26" t="s">
        <v>2128</v>
      </c>
      <c r="C790" s="26" t="s">
        <v>2129</v>
      </c>
      <c r="D790" s="26" t="s">
        <v>2130</v>
      </c>
      <c r="E790" s="26"/>
    </row>
    <row r="791" spans="1:5" s="2" customFormat="1" ht="30" x14ac:dyDescent="0.25">
      <c r="A791" s="31"/>
      <c r="B791" s="32" t="s">
        <v>2037</v>
      </c>
      <c r="C791" s="29" t="s">
        <v>2131</v>
      </c>
      <c r="D791" s="29" t="s">
        <v>2132</v>
      </c>
      <c r="E791" s="29"/>
    </row>
    <row r="792" spans="1:5" s="2" customFormat="1" ht="30" x14ac:dyDescent="0.25">
      <c r="A792" s="25" t="s">
        <v>2133</v>
      </c>
      <c r="B792" s="26" t="s">
        <v>2134</v>
      </c>
      <c r="C792" s="26" t="s">
        <v>2135</v>
      </c>
      <c r="D792" s="26" t="s">
        <v>2136</v>
      </c>
      <c r="E792" s="26"/>
    </row>
    <row r="793" spans="1:5" s="2" customFormat="1" ht="30" x14ac:dyDescent="0.25">
      <c r="A793" s="25">
        <v>1</v>
      </c>
      <c r="B793" s="27" t="s">
        <v>2137</v>
      </c>
      <c r="C793" s="28" t="s">
        <v>2138</v>
      </c>
      <c r="D793" s="28" t="s">
        <v>2139</v>
      </c>
      <c r="E793" s="28"/>
    </row>
    <row r="794" spans="1:5" s="2" customFormat="1" ht="30" x14ac:dyDescent="0.25">
      <c r="A794" s="25">
        <v>2</v>
      </c>
      <c r="B794" s="27" t="s">
        <v>2140</v>
      </c>
      <c r="C794" s="28" t="s">
        <v>2141</v>
      </c>
      <c r="D794" s="28" t="s">
        <v>2142</v>
      </c>
      <c r="E794" s="28"/>
    </row>
    <row r="795" spans="1:5" s="2" customFormat="1" ht="30" x14ac:dyDescent="0.25">
      <c r="A795" s="25">
        <v>3</v>
      </c>
      <c r="B795" s="27" t="s">
        <v>2143</v>
      </c>
      <c r="C795" s="28" t="s">
        <v>2144</v>
      </c>
      <c r="D795" s="28" t="s">
        <v>2145</v>
      </c>
      <c r="E795" s="28"/>
    </row>
    <row r="796" spans="1:5" s="2" customFormat="1" x14ac:dyDescent="0.25">
      <c r="A796" s="25" t="s">
        <v>2146</v>
      </c>
      <c r="B796" s="26" t="s">
        <v>2147</v>
      </c>
      <c r="C796" s="26" t="s">
        <v>2148</v>
      </c>
      <c r="D796" s="26" t="s">
        <v>2149</v>
      </c>
      <c r="E796" s="26"/>
    </row>
    <row r="797" spans="1:5" s="2" customFormat="1" ht="30" x14ac:dyDescent="0.25">
      <c r="A797" s="25">
        <v>1</v>
      </c>
      <c r="B797" s="27" t="s">
        <v>2150</v>
      </c>
      <c r="C797" s="28" t="s">
        <v>2151</v>
      </c>
      <c r="D797" s="28" t="s">
        <v>2152</v>
      </c>
      <c r="E797" s="28"/>
    </row>
    <row r="798" spans="1:5" s="2" customFormat="1" ht="30" x14ac:dyDescent="0.25">
      <c r="A798" s="25">
        <v>2</v>
      </c>
      <c r="B798" s="27" t="s">
        <v>2153</v>
      </c>
      <c r="C798" s="28" t="s">
        <v>2154</v>
      </c>
      <c r="D798" s="28" t="s">
        <v>2155</v>
      </c>
      <c r="E798" s="28"/>
    </row>
    <row r="799" spans="1:5" s="2" customFormat="1" ht="30" x14ac:dyDescent="0.25">
      <c r="A799" s="25">
        <v>3</v>
      </c>
      <c r="B799" s="27" t="s">
        <v>2156</v>
      </c>
      <c r="C799" s="28" t="s">
        <v>2157</v>
      </c>
      <c r="D799" s="28" t="s">
        <v>2158</v>
      </c>
      <c r="E799" s="28"/>
    </row>
    <row r="800" spans="1:5" s="2" customFormat="1" x14ac:dyDescent="0.25">
      <c r="A800" s="25" t="s">
        <v>2159</v>
      </c>
      <c r="B800" s="26" t="s">
        <v>2160</v>
      </c>
      <c r="C800" s="26" t="s">
        <v>2161</v>
      </c>
      <c r="D800" s="26" t="s">
        <v>2162</v>
      </c>
      <c r="E800" s="26"/>
    </row>
    <row r="801" spans="1:5" s="2" customFormat="1" ht="30" x14ac:dyDescent="0.25">
      <c r="A801" s="25">
        <v>1</v>
      </c>
      <c r="B801" s="27" t="s">
        <v>2163</v>
      </c>
      <c r="C801" s="28" t="s">
        <v>2164</v>
      </c>
      <c r="D801" s="28" t="s">
        <v>2165</v>
      </c>
      <c r="E801" s="28"/>
    </row>
    <row r="802" spans="1:5" s="2" customFormat="1" x14ac:dyDescent="0.25">
      <c r="A802" s="31">
        <v>2</v>
      </c>
      <c r="B802" s="32" t="s">
        <v>2166</v>
      </c>
      <c r="C802" s="29" t="s">
        <v>2167</v>
      </c>
      <c r="D802" s="29" t="s">
        <v>2168</v>
      </c>
      <c r="E802" s="29"/>
    </row>
    <row r="803" spans="1:5" s="2" customFormat="1" x14ac:dyDescent="0.25">
      <c r="A803" s="25"/>
      <c r="B803" s="27" t="s">
        <v>2169</v>
      </c>
      <c r="C803" s="28" t="s">
        <v>2170</v>
      </c>
      <c r="D803" s="28" t="s">
        <v>2171</v>
      </c>
      <c r="E803" s="28"/>
    </row>
    <row r="804" spans="1:5" s="2" customFormat="1" ht="30" x14ac:dyDescent="0.25">
      <c r="A804" s="25" t="s">
        <v>2172</v>
      </c>
      <c r="B804" s="26" t="s">
        <v>2173</v>
      </c>
      <c r="C804" s="26" t="s">
        <v>2174</v>
      </c>
      <c r="D804" s="26" t="s">
        <v>2175</v>
      </c>
      <c r="E804" s="26"/>
    </row>
    <row r="805" spans="1:5" s="2" customFormat="1" x14ac:dyDescent="0.25">
      <c r="A805" s="25"/>
      <c r="B805" s="27" t="s">
        <v>2176</v>
      </c>
      <c r="C805" s="28" t="s">
        <v>2177</v>
      </c>
      <c r="D805" s="28" t="s">
        <v>2178</v>
      </c>
      <c r="E805" s="28"/>
    </row>
    <row r="806" spans="1:5" s="2" customFormat="1" x14ac:dyDescent="0.25">
      <c r="A806" s="25" t="s">
        <v>2179</v>
      </c>
      <c r="B806" s="26" t="s">
        <v>2180</v>
      </c>
      <c r="C806" s="26" t="s">
        <v>2181</v>
      </c>
      <c r="D806" s="26" t="s">
        <v>2182</v>
      </c>
      <c r="E806" s="26"/>
    </row>
    <row r="807" spans="1:5" s="2" customFormat="1" ht="30" x14ac:dyDescent="0.25">
      <c r="A807" s="25"/>
      <c r="B807" s="27" t="s">
        <v>2183</v>
      </c>
      <c r="C807" s="28" t="s">
        <v>2184</v>
      </c>
      <c r="D807" s="28" t="s">
        <v>2185</v>
      </c>
      <c r="E807" s="28"/>
    </row>
    <row r="808" spans="1:5" s="2" customFormat="1" ht="45" x14ac:dyDescent="0.25">
      <c r="A808" s="25" t="s">
        <v>2186</v>
      </c>
      <c r="B808" s="26" t="s">
        <v>2187</v>
      </c>
      <c r="C808" s="26" t="s">
        <v>2188</v>
      </c>
      <c r="D808" s="26" t="s">
        <v>2189</v>
      </c>
      <c r="E808" s="26"/>
    </row>
    <row r="809" spans="1:5" s="2" customFormat="1" ht="30" x14ac:dyDescent="0.25">
      <c r="A809" s="25"/>
      <c r="B809" s="27" t="s">
        <v>2190</v>
      </c>
      <c r="C809" s="28" t="s">
        <v>2191</v>
      </c>
      <c r="D809" s="28" t="s">
        <v>2192</v>
      </c>
      <c r="E809" s="28"/>
    </row>
    <row r="810" spans="1:5" s="2" customFormat="1" x14ac:dyDescent="0.25">
      <c r="A810" s="25" t="s">
        <v>2193</v>
      </c>
      <c r="B810" s="26" t="s">
        <v>2194</v>
      </c>
      <c r="C810" s="26" t="s">
        <v>2195</v>
      </c>
      <c r="D810" s="26" t="s">
        <v>2196</v>
      </c>
      <c r="E810" s="26"/>
    </row>
    <row r="811" spans="1:5" s="2" customFormat="1" ht="30" x14ac:dyDescent="0.25">
      <c r="A811" s="31"/>
      <c r="B811" s="32" t="s">
        <v>2197</v>
      </c>
      <c r="C811" s="29" t="s">
        <v>2198</v>
      </c>
      <c r="D811" s="29" t="s">
        <v>2199</v>
      </c>
      <c r="E811" s="29"/>
    </row>
    <row r="812" spans="1:5" s="2" customFormat="1" x14ac:dyDescent="0.25">
      <c r="A812" s="25" t="s">
        <v>2200</v>
      </c>
      <c r="B812" s="26" t="s">
        <v>2201</v>
      </c>
      <c r="C812" s="26" t="s">
        <v>2202</v>
      </c>
      <c r="D812" s="26" t="s">
        <v>2203</v>
      </c>
      <c r="E812" s="26"/>
    </row>
    <row r="813" spans="1:5" s="2" customFormat="1" x14ac:dyDescent="0.25">
      <c r="A813" s="25">
        <v>1</v>
      </c>
      <c r="B813" s="27" t="s">
        <v>2204</v>
      </c>
      <c r="C813" s="28" t="s">
        <v>2205</v>
      </c>
      <c r="D813" s="28" t="s">
        <v>2206</v>
      </c>
      <c r="E813" s="28"/>
    </row>
    <row r="814" spans="1:5" s="2" customFormat="1" x14ac:dyDescent="0.25">
      <c r="A814" s="25">
        <v>2</v>
      </c>
      <c r="B814" s="27" t="s">
        <v>2207</v>
      </c>
      <c r="C814" s="28" t="s">
        <v>2208</v>
      </c>
      <c r="D814" s="28" t="s">
        <v>2209</v>
      </c>
      <c r="E814" s="28"/>
    </row>
    <row r="815" spans="1:5" s="2" customFormat="1" x14ac:dyDescent="0.25">
      <c r="A815" s="25">
        <v>3</v>
      </c>
      <c r="B815" s="27" t="s">
        <v>2210</v>
      </c>
      <c r="C815" s="28" t="s">
        <v>2211</v>
      </c>
      <c r="D815" s="28" t="s">
        <v>2212</v>
      </c>
      <c r="E815" s="28"/>
    </row>
    <row r="816" spans="1:5" s="2" customFormat="1" x14ac:dyDescent="0.25">
      <c r="A816" s="25">
        <v>4</v>
      </c>
      <c r="B816" s="27" t="s">
        <v>2213</v>
      </c>
      <c r="C816" s="28" t="s">
        <v>2214</v>
      </c>
      <c r="D816" s="28" t="s">
        <v>2215</v>
      </c>
      <c r="E816" s="28"/>
    </row>
    <row r="817" spans="1:5" s="2" customFormat="1" x14ac:dyDescent="0.25">
      <c r="A817" s="25">
        <v>5</v>
      </c>
      <c r="B817" s="27" t="s">
        <v>2216</v>
      </c>
      <c r="C817" s="28" t="s">
        <v>2217</v>
      </c>
      <c r="D817" s="28" t="s">
        <v>2218</v>
      </c>
      <c r="E817" s="28"/>
    </row>
    <row r="818" spans="1:5" s="2" customFormat="1" x14ac:dyDescent="0.25">
      <c r="A818" s="25">
        <v>6</v>
      </c>
      <c r="B818" s="27" t="s">
        <v>2219</v>
      </c>
      <c r="C818" s="28" t="s">
        <v>2220</v>
      </c>
      <c r="D818" s="28" t="s">
        <v>2221</v>
      </c>
      <c r="E818" s="28"/>
    </row>
    <row r="819" spans="1:5" s="2" customFormat="1" x14ac:dyDescent="0.25">
      <c r="A819" s="25">
        <v>7</v>
      </c>
      <c r="B819" s="27" t="s">
        <v>2222</v>
      </c>
      <c r="C819" s="28" t="s">
        <v>2223</v>
      </c>
      <c r="D819" s="28" t="s">
        <v>2224</v>
      </c>
      <c r="E819" s="28"/>
    </row>
    <row r="820" spans="1:5" s="2" customFormat="1" ht="30" x14ac:dyDescent="0.25">
      <c r="A820" s="25">
        <v>8</v>
      </c>
      <c r="B820" s="27" t="s">
        <v>2225</v>
      </c>
      <c r="C820" s="28" t="s">
        <v>2226</v>
      </c>
      <c r="D820" s="28" t="s">
        <v>2227</v>
      </c>
      <c r="E820" s="28"/>
    </row>
    <row r="821" spans="1:5" s="2" customFormat="1" ht="30" x14ac:dyDescent="0.25">
      <c r="A821" s="25">
        <v>9</v>
      </c>
      <c r="B821" s="27" t="s">
        <v>2228</v>
      </c>
      <c r="C821" s="28" t="s">
        <v>2226</v>
      </c>
      <c r="D821" s="28" t="s">
        <v>2229</v>
      </c>
      <c r="E821" s="28"/>
    </row>
    <row r="822" spans="1:5" s="2" customFormat="1" ht="30" x14ac:dyDescent="0.25">
      <c r="A822" s="25" t="s">
        <v>2230</v>
      </c>
      <c r="B822" s="26" t="s">
        <v>468</v>
      </c>
      <c r="C822" s="26" t="s">
        <v>2231</v>
      </c>
      <c r="D822" s="33" t="s">
        <v>2232</v>
      </c>
      <c r="E822" s="33"/>
    </row>
    <row r="823" spans="1:5" s="2" customFormat="1" ht="30" x14ac:dyDescent="0.25">
      <c r="A823" s="25">
        <v>1</v>
      </c>
      <c r="B823" s="27" t="s">
        <v>2233</v>
      </c>
      <c r="C823" s="28" t="s">
        <v>2234</v>
      </c>
      <c r="D823" s="28" t="s">
        <v>2235</v>
      </c>
      <c r="E823" s="28"/>
    </row>
    <row r="824" spans="1:5" s="2" customFormat="1" ht="45" x14ac:dyDescent="0.25">
      <c r="A824" s="25">
        <v>2</v>
      </c>
      <c r="B824" s="27" t="s">
        <v>470</v>
      </c>
      <c r="C824" s="28" t="s">
        <v>2236</v>
      </c>
      <c r="D824" s="28" t="s">
        <v>2237</v>
      </c>
      <c r="E824" s="28"/>
    </row>
    <row r="825" spans="1:5" s="2" customFormat="1" x14ac:dyDescent="0.25">
      <c r="A825" s="25">
        <v>3</v>
      </c>
      <c r="B825" s="27" t="s">
        <v>2238</v>
      </c>
      <c r="C825" s="28" t="s">
        <v>2239</v>
      </c>
      <c r="D825" s="28" t="s">
        <v>2240</v>
      </c>
      <c r="E825" s="28"/>
    </row>
    <row r="826" spans="1:5" s="2" customFormat="1" ht="45" x14ac:dyDescent="0.25">
      <c r="A826" s="25">
        <v>4</v>
      </c>
      <c r="B826" s="27" t="s">
        <v>2241</v>
      </c>
      <c r="C826" s="28" t="s">
        <v>2242</v>
      </c>
      <c r="D826" s="28" t="s">
        <v>2243</v>
      </c>
      <c r="E826" s="28"/>
    </row>
    <row r="827" spans="1:5" s="2" customFormat="1" ht="30" x14ac:dyDescent="0.25">
      <c r="A827" s="25">
        <v>5</v>
      </c>
      <c r="B827" s="27" t="s">
        <v>2244</v>
      </c>
      <c r="C827" s="28" t="s">
        <v>2245</v>
      </c>
      <c r="D827" s="28" t="s">
        <v>2246</v>
      </c>
      <c r="E827" s="28"/>
    </row>
    <row r="828" spans="1:5" s="2" customFormat="1" ht="30" x14ac:dyDescent="0.25">
      <c r="A828" s="25">
        <v>6</v>
      </c>
      <c r="B828" s="27" t="s">
        <v>2247</v>
      </c>
      <c r="C828" s="28" t="s">
        <v>2248</v>
      </c>
      <c r="D828" s="28" t="s">
        <v>2249</v>
      </c>
      <c r="E828" s="28"/>
    </row>
    <row r="829" spans="1:5" s="2" customFormat="1" ht="45" x14ac:dyDescent="0.25">
      <c r="A829" s="25" t="s">
        <v>2250</v>
      </c>
      <c r="B829" s="26" t="s">
        <v>2251</v>
      </c>
      <c r="C829" s="26" t="s">
        <v>2252</v>
      </c>
      <c r="D829" s="26" t="s">
        <v>2253</v>
      </c>
      <c r="E829" s="26"/>
    </row>
    <row r="830" spans="1:5" s="2" customFormat="1" ht="30" x14ac:dyDescent="0.25">
      <c r="A830" s="25">
        <v>1</v>
      </c>
      <c r="B830" s="27" t="s">
        <v>2254</v>
      </c>
      <c r="C830" s="28" t="s">
        <v>2255</v>
      </c>
      <c r="D830" s="28" t="s">
        <v>2256</v>
      </c>
      <c r="E830" s="28"/>
    </row>
    <row r="831" spans="1:5" s="2" customFormat="1" ht="30" x14ac:dyDescent="0.25">
      <c r="A831" s="25">
        <v>2</v>
      </c>
      <c r="B831" s="27" t="s">
        <v>2257</v>
      </c>
      <c r="C831" s="28" t="s">
        <v>2255</v>
      </c>
      <c r="D831" s="28" t="s">
        <v>2256</v>
      </c>
      <c r="E831" s="28"/>
    </row>
    <row r="832" spans="1:5" s="2" customFormat="1" ht="45" x14ac:dyDescent="0.25">
      <c r="A832" s="25" t="s">
        <v>2258</v>
      </c>
      <c r="B832" s="26" t="s">
        <v>2259</v>
      </c>
      <c r="C832" s="26" t="s">
        <v>2188</v>
      </c>
      <c r="D832" s="26" t="s">
        <v>2260</v>
      </c>
      <c r="E832" s="26"/>
    </row>
    <row r="833" spans="1:5" s="2" customFormat="1" ht="30" x14ac:dyDescent="0.25">
      <c r="A833" s="25"/>
      <c r="B833" s="27" t="s">
        <v>2261</v>
      </c>
      <c r="C833" s="28" t="s">
        <v>2262</v>
      </c>
      <c r="D833" s="28" t="s">
        <v>2227</v>
      </c>
      <c r="E833" s="28"/>
    </row>
    <row r="834" spans="1:5" s="2" customFormat="1" ht="30" x14ac:dyDescent="0.25">
      <c r="A834" s="25" t="s">
        <v>2263</v>
      </c>
      <c r="B834" s="26" t="s">
        <v>576</v>
      </c>
      <c r="C834" s="26" t="s">
        <v>2264</v>
      </c>
      <c r="D834" s="26" t="s">
        <v>2265</v>
      </c>
      <c r="E834" s="26"/>
    </row>
    <row r="835" spans="1:5" s="2" customFormat="1" ht="30" x14ac:dyDescent="0.25">
      <c r="A835" s="25">
        <v>1</v>
      </c>
      <c r="B835" s="27" t="s">
        <v>2266</v>
      </c>
      <c r="C835" s="28" t="s">
        <v>2267</v>
      </c>
      <c r="D835" s="28" t="s">
        <v>2268</v>
      </c>
      <c r="E835" s="28"/>
    </row>
    <row r="836" spans="1:5" s="2" customFormat="1" ht="30" x14ac:dyDescent="0.25">
      <c r="A836" s="25">
        <v>2</v>
      </c>
      <c r="B836" s="27" t="s">
        <v>2269</v>
      </c>
      <c r="C836" s="28" t="s">
        <v>2267</v>
      </c>
      <c r="D836" s="28" t="s">
        <v>1651</v>
      </c>
      <c r="E836" s="28"/>
    </row>
    <row r="837" spans="1:5" s="2" customFormat="1" x14ac:dyDescent="0.25">
      <c r="A837" s="25">
        <v>3</v>
      </c>
      <c r="B837" s="27" t="s">
        <v>2270</v>
      </c>
      <c r="C837" s="28" t="s">
        <v>2271</v>
      </c>
      <c r="D837" s="28" t="s">
        <v>2272</v>
      </c>
      <c r="E837" s="28"/>
    </row>
    <row r="838" spans="1:5" s="2" customFormat="1" ht="30" x14ac:dyDescent="0.25">
      <c r="A838" s="25">
        <v>4</v>
      </c>
      <c r="B838" s="27" t="s">
        <v>2273</v>
      </c>
      <c r="C838" s="28" t="s">
        <v>2274</v>
      </c>
      <c r="D838" s="28" t="s">
        <v>1651</v>
      </c>
      <c r="E838" s="28"/>
    </row>
    <row r="839" spans="1:5" s="2" customFormat="1" ht="30" x14ac:dyDescent="0.25">
      <c r="A839" s="25">
        <v>5</v>
      </c>
      <c r="B839" s="27" t="s">
        <v>2275</v>
      </c>
      <c r="C839" s="28" t="s">
        <v>2276</v>
      </c>
      <c r="D839" s="28" t="s">
        <v>2277</v>
      </c>
      <c r="E839" s="28"/>
    </row>
    <row r="840" spans="1:5" s="2" customFormat="1" ht="30" x14ac:dyDescent="0.25">
      <c r="A840" s="25">
        <v>6</v>
      </c>
      <c r="B840" s="27" t="s">
        <v>2278</v>
      </c>
      <c r="C840" s="28" t="s">
        <v>2279</v>
      </c>
      <c r="D840" s="28" t="s">
        <v>1651</v>
      </c>
      <c r="E840" s="28"/>
    </row>
    <row r="841" spans="1:5" s="2" customFormat="1" ht="30" x14ac:dyDescent="0.25">
      <c r="A841" s="25">
        <v>7</v>
      </c>
      <c r="B841" s="27" t="s">
        <v>2280</v>
      </c>
      <c r="C841" s="28" t="s">
        <v>2281</v>
      </c>
      <c r="D841" s="28" t="s">
        <v>1651</v>
      </c>
      <c r="E841" s="28"/>
    </row>
    <row r="842" spans="1:5" s="2" customFormat="1" ht="30" x14ac:dyDescent="0.25">
      <c r="A842" s="25">
        <v>8</v>
      </c>
      <c r="B842" s="27" t="s">
        <v>2282</v>
      </c>
      <c r="C842" s="28" t="s">
        <v>2283</v>
      </c>
      <c r="D842" s="28" t="s">
        <v>1651</v>
      </c>
      <c r="E842" s="28"/>
    </row>
    <row r="843" spans="1:5" s="2" customFormat="1" ht="30" x14ac:dyDescent="0.25">
      <c r="A843" s="25">
        <v>9</v>
      </c>
      <c r="B843" s="27" t="s">
        <v>2284</v>
      </c>
      <c r="C843" s="28" t="s">
        <v>2285</v>
      </c>
      <c r="D843" s="28" t="s">
        <v>1651</v>
      </c>
      <c r="E843" s="28"/>
    </row>
    <row r="844" spans="1:5" s="2" customFormat="1" ht="30" x14ac:dyDescent="0.25">
      <c r="A844" s="25">
        <v>10</v>
      </c>
      <c r="B844" s="27" t="s">
        <v>2286</v>
      </c>
      <c r="C844" s="28" t="s">
        <v>2287</v>
      </c>
      <c r="D844" s="28" t="s">
        <v>1651</v>
      </c>
      <c r="E844" s="28"/>
    </row>
    <row r="845" spans="1:5" s="2" customFormat="1" ht="30" x14ac:dyDescent="0.25">
      <c r="A845" s="25" t="s">
        <v>2288</v>
      </c>
      <c r="B845" s="26" t="s">
        <v>2289</v>
      </c>
      <c r="C845" s="26" t="s">
        <v>2290</v>
      </c>
      <c r="D845" s="26" t="s">
        <v>2291</v>
      </c>
      <c r="E845" s="26"/>
    </row>
    <row r="846" spans="1:5" s="2" customFormat="1" x14ac:dyDescent="0.25">
      <c r="A846" s="25">
        <v>1</v>
      </c>
      <c r="B846" s="27" t="s">
        <v>2292</v>
      </c>
      <c r="C846" s="28" t="s">
        <v>2293</v>
      </c>
      <c r="D846" s="28" t="s">
        <v>2294</v>
      </c>
      <c r="E846" s="28"/>
    </row>
    <row r="847" spans="1:5" s="2" customFormat="1" ht="30" x14ac:dyDescent="0.25">
      <c r="A847" s="25">
        <v>2</v>
      </c>
      <c r="B847" s="27" t="s">
        <v>2295</v>
      </c>
      <c r="C847" s="28" t="s">
        <v>2296</v>
      </c>
      <c r="D847" s="28" t="s">
        <v>2297</v>
      </c>
      <c r="E847" s="28"/>
    </row>
    <row r="848" spans="1:5" s="2" customFormat="1" x14ac:dyDescent="0.25">
      <c r="A848" s="25">
        <v>3</v>
      </c>
      <c r="B848" s="27" t="s">
        <v>2298</v>
      </c>
      <c r="C848" s="28" t="s">
        <v>2299</v>
      </c>
      <c r="D848" s="28" t="s">
        <v>2300</v>
      </c>
      <c r="E848" s="28"/>
    </row>
    <row r="849" spans="1:5" s="2" customFormat="1" ht="30" x14ac:dyDescent="0.25">
      <c r="A849" s="25" t="s">
        <v>2301</v>
      </c>
      <c r="B849" s="26" t="s">
        <v>2302</v>
      </c>
      <c r="C849" s="26" t="s">
        <v>2303</v>
      </c>
      <c r="D849" s="26" t="s">
        <v>2304</v>
      </c>
      <c r="E849" s="26"/>
    </row>
    <row r="850" spans="1:5" s="2" customFormat="1" ht="30" x14ac:dyDescent="0.25">
      <c r="A850" s="25"/>
      <c r="B850" s="27" t="s">
        <v>2305</v>
      </c>
      <c r="C850" s="28" t="s">
        <v>2306</v>
      </c>
      <c r="D850" s="28" t="s">
        <v>2307</v>
      </c>
      <c r="E850" s="28"/>
    </row>
    <row r="851" spans="1:5" s="2" customFormat="1" x14ac:dyDescent="0.25">
      <c r="A851" s="25" t="s">
        <v>2308</v>
      </c>
      <c r="B851" s="26" t="s">
        <v>2309</v>
      </c>
      <c r="C851" s="26" t="s">
        <v>2310</v>
      </c>
      <c r="D851" s="26" t="s">
        <v>2311</v>
      </c>
      <c r="E851" s="26"/>
    </row>
    <row r="852" spans="1:5" s="2" customFormat="1" x14ac:dyDescent="0.25">
      <c r="A852" s="25"/>
      <c r="B852" s="27" t="s">
        <v>2312</v>
      </c>
      <c r="C852" s="28" t="s">
        <v>2313</v>
      </c>
      <c r="D852" s="28" t="s">
        <v>2314</v>
      </c>
      <c r="E852" s="28"/>
    </row>
    <row r="853" spans="1:5" s="2" customFormat="1" ht="24.75" x14ac:dyDescent="0.25">
      <c r="A853" s="974" t="s">
        <v>2315</v>
      </c>
      <c r="B853" s="974"/>
      <c r="C853" s="974"/>
      <c r="D853" s="974"/>
    </row>
    <row r="854" spans="1:5" s="2" customFormat="1" ht="34.5" x14ac:dyDescent="0.25">
      <c r="A854" s="34"/>
      <c r="B854" s="35" t="s">
        <v>2316</v>
      </c>
      <c r="C854" s="35" t="s">
        <v>2317</v>
      </c>
      <c r="D854" s="35" t="s">
        <v>2318</v>
      </c>
      <c r="E854" s="13"/>
    </row>
    <row r="855" spans="1:5" s="2" customFormat="1" ht="34.5" x14ac:dyDescent="0.25">
      <c r="A855" s="34"/>
      <c r="B855" s="36" t="s">
        <v>2319</v>
      </c>
      <c r="C855" s="36" t="s">
        <v>2320</v>
      </c>
      <c r="D855" s="37" t="s">
        <v>2321</v>
      </c>
      <c r="E855" s="13"/>
    </row>
    <row r="856" spans="1:5" s="2" customFormat="1" ht="34.5" x14ac:dyDescent="0.25">
      <c r="A856" s="34"/>
      <c r="B856" s="36" t="s">
        <v>2322</v>
      </c>
      <c r="C856" s="36" t="s">
        <v>2323</v>
      </c>
      <c r="D856" s="37" t="s">
        <v>2324</v>
      </c>
      <c r="E856" s="13"/>
    </row>
    <row r="857" spans="1:5" s="2" customFormat="1" ht="34.5" x14ac:dyDescent="0.25">
      <c r="A857" s="34"/>
      <c r="B857" s="38" t="s">
        <v>2325</v>
      </c>
      <c r="C857" s="38" t="s">
        <v>2326</v>
      </c>
      <c r="D857" s="39" t="s">
        <v>971</v>
      </c>
      <c r="E857" s="13"/>
    </row>
    <row r="858" spans="1:5" s="2" customFormat="1" ht="17.25" x14ac:dyDescent="0.25">
      <c r="A858" s="34"/>
      <c r="B858" s="36" t="s">
        <v>2327</v>
      </c>
      <c r="C858" s="36" t="s">
        <v>2328</v>
      </c>
      <c r="D858" s="37" t="s">
        <v>2329</v>
      </c>
      <c r="E858" s="13"/>
    </row>
    <row r="859" spans="1:5" s="2" customFormat="1" ht="34.5" x14ac:dyDescent="0.25">
      <c r="A859" s="34"/>
      <c r="B859" s="36" t="s">
        <v>2330</v>
      </c>
      <c r="C859" s="36" t="s">
        <v>2331</v>
      </c>
      <c r="D859" s="37" t="s">
        <v>2332</v>
      </c>
      <c r="E859" s="13"/>
    </row>
    <row r="860" spans="1:5" s="2" customFormat="1" ht="17.25" x14ac:dyDescent="0.25">
      <c r="A860" s="34"/>
      <c r="B860" s="36" t="s">
        <v>2333</v>
      </c>
      <c r="C860" s="36" t="s">
        <v>2334</v>
      </c>
      <c r="D860" s="40" t="s">
        <v>2335</v>
      </c>
      <c r="E860" s="13"/>
    </row>
    <row r="861" spans="1:5" s="2" customFormat="1" ht="51.75" x14ac:dyDescent="0.25">
      <c r="A861" s="34"/>
      <c r="B861" s="36" t="s">
        <v>2336</v>
      </c>
      <c r="C861" s="36" t="s">
        <v>2337</v>
      </c>
      <c r="D861" s="40" t="s">
        <v>2338</v>
      </c>
      <c r="E861" s="13"/>
    </row>
    <row r="862" spans="1:5" s="2" customFormat="1" ht="34.5" x14ac:dyDescent="0.25">
      <c r="A862" s="34"/>
      <c r="B862" s="38" t="s">
        <v>2339</v>
      </c>
      <c r="C862" s="41" t="s">
        <v>2340</v>
      </c>
      <c r="D862" s="41" t="s">
        <v>2341</v>
      </c>
      <c r="E862" s="13"/>
    </row>
    <row r="863" spans="1:5" s="2" customFormat="1" ht="34.5" x14ac:dyDescent="0.25">
      <c r="A863" s="34"/>
      <c r="B863" s="35" t="s">
        <v>2114</v>
      </c>
      <c r="C863" s="35" t="s">
        <v>2342</v>
      </c>
      <c r="D863" s="35" t="s">
        <v>2343</v>
      </c>
      <c r="E863" s="13"/>
    </row>
    <row r="864" spans="1:5" s="2" customFormat="1" ht="34.5" x14ac:dyDescent="0.25">
      <c r="A864" s="34"/>
      <c r="B864" s="38" t="s">
        <v>2319</v>
      </c>
      <c r="C864" s="38" t="s">
        <v>2320</v>
      </c>
      <c r="D864" s="41" t="s">
        <v>2321</v>
      </c>
      <c r="E864" s="13"/>
    </row>
    <row r="865" spans="1:5" s="2" customFormat="1" ht="34.5" x14ac:dyDescent="0.25">
      <c r="A865" s="34"/>
      <c r="B865" s="38" t="s">
        <v>2344</v>
      </c>
      <c r="C865" s="38" t="s">
        <v>2345</v>
      </c>
      <c r="D865" s="39" t="s">
        <v>2346</v>
      </c>
      <c r="E865" s="13"/>
    </row>
    <row r="866" spans="1:5" s="2" customFormat="1" ht="34.5" x14ac:dyDescent="0.25">
      <c r="A866" s="34"/>
      <c r="B866" s="38" t="s">
        <v>2339</v>
      </c>
      <c r="C866" s="41" t="s">
        <v>2340</v>
      </c>
      <c r="D866" s="41" t="s">
        <v>2341</v>
      </c>
      <c r="E866" s="13"/>
    </row>
    <row r="867" spans="1:5" s="2" customFormat="1" ht="51.75" x14ac:dyDescent="0.25">
      <c r="A867" s="34"/>
      <c r="B867" s="38" t="s">
        <v>2336</v>
      </c>
      <c r="C867" s="38" t="s">
        <v>2337</v>
      </c>
      <c r="D867" s="41" t="s">
        <v>2338</v>
      </c>
      <c r="E867" s="13"/>
    </row>
    <row r="868" spans="1:5" s="2" customFormat="1" ht="34.5" x14ac:dyDescent="0.25">
      <c r="A868" s="34"/>
      <c r="B868" s="38" t="s">
        <v>2347</v>
      </c>
      <c r="C868" s="38" t="s">
        <v>2348</v>
      </c>
      <c r="D868" s="41" t="s">
        <v>2349</v>
      </c>
      <c r="E868" s="13"/>
    </row>
    <row r="869" spans="1:5" s="2" customFormat="1" ht="34.5" x14ac:dyDescent="0.25">
      <c r="A869" s="34"/>
      <c r="B869" s="38" t="s">
        <v>2350</v>
      </c>
      <c r="C869" s="41" t="s">
        <v>2351</v>
      </c>
      <c r="D869" s="41" t="s">
        <v>2352</v>
      </c>
      <c r="E869" s="13"/>
    </row>
    <row r="870" spans="1:5" s="2" customFormat="1" ht="17.25" x14ac:dyDescent="0.25">
      <c r="A870" s="34"/>
      <c r="B870" s="38" t="s">
        <v>2353</v>
      </c>
      <c r="C870" s="38" t="s">
        <v>2354</v>
      </c>
      <c r="D870" s="41" t="s">
        <v>2355</v>
      </c>
      <c r="E870" s="13"/>
    </row>
    <row r="871" spans="1:5" s="2" customFormat="1" ht="51.75" x14ac:dyDescent="0.25">
      <c r="A871" s="34"/>
      <c r="B871" s="38" t="s">
        <v>2356</v>
      </c>
      <c r="C871" s="41" t="s">
        <v>2357</v>
      </c>
      <c r="D871" s="41" t="s">
        <v>2358</v>
      </c>
      <c r="E871" s="13"/>
    </row>
    <row r="872" spans="1:5" s="2" customFormat="1" ht="34.5" x14ac:dyDescent="0.25">
      <c r="A872" s="34"/>
      <c r="B872" s="38" t="s">
        <v>2359</v>
      </c>
      <c r="C872" s="41" t="s">
        <v>2360</v>
      </c>
      <c r="D872" s="41" t="s">
        <v>2361</v>
      </c>
      <c r="E872" s="13"/>
    </row>
    <row r="873" spans="1:5" s="2" customFormat="1" ht="24.75" x14ac:dyDescent="0.25">
      <c r="A873" s="974" t="s">
        <v>2362</v>
      </c>
      <c r="B873" s="974"/>
      <c r="C873" s="974"/>
      <c r="D873" s="974"/>
    </row>
    <row r="874" spans="1:5" s="2" customFormat="1" ht="34.5" x14ac:dyDescent="0.25">
      <c r="A874" s="34"/>
      <c r="B874" s="42" t="s">
        <v>2363</v>
      </c>
      <c r="C874" s="42" t="s">
        <v>2364</v>
      </c>
      <c r="D874" s="42" t="s">
        <v>2365</v>
      </c>
      <c r="E874" s="13"/>
    </row>
    <row r="875" spans="1:5" s="2" customFormat="1" ht="17.25" x14ac:dyDescent="0.25">
      <c r="A875" s="34"/>
      <c r="B875" s="43" t="s">
        <v>2366</v>
      </c>
      <c r="C875" s="43" t="s">
        <v>2367</v>
      </c>
      <c r="D875" s="43" t="s">
        <v>2368</v>
      </c>
      <c r="E875" s="13"/>
    </row>
    <row r="876" spans="1:5" s="2" customFormat="1" ht="34.5" x14ac:dyDescent="0.25">
      <c r="A876" s="34"/>
      <c r="B876" s="43" t="s">
        <v>2369</v>
      </c>
      <c r="C876" s="41" t="s">
        <v>2370</v>
      </c>
      <c r="D876" s="41" t="s">
        <v>2371</v>
      </c>
      <c r="E876" s="13"/>
    </row>
    <row r="877" spans="1:5" s="2" customFormat="1" ht="17.25" x14ac:dyDescent="0.25">
      <c r="A877" s="34"/>
      <c r="B877" s="43" t="s">
        <v>2372</v>
      </c>
      <c r="C877" s="43" t="s">
        <v>2373</v>
      </c>
      <c r="D877" s="43" t="s">
        <v>2374</v>
      </c>
      <c r="E877" s="13"/>
    </row>
    <row r="878" spans="1:5" s="2" customFormat="1" ht="34.5" x14ac:dyDescent="0.25">
      <c r="A878" s="34"/>
      <c r="B878" s="43" t="s">
        <v>2375</v>
      </c>
      <c r="C878" s="43" t="s">
        <v>2376</v>
      </c>
      <c r="D878" s="43" t="s">
        <v>2377</v>
      </c>
      <c r="E878" s="13"/>
    </row>
    <row r="879" spans="1:5" s="2" customFormat="1" ht="17.25" x14ac:dyDescent="0.25">
      <c r="A879" s="34"/>
      <c r="B879" s="43" t="s">
        <v>2378</v>
      </c>
      <c r="C879" s="43" t="s">
        <v>2379</v>
      </c>
      <c r="D879" s="43" t="s">
        <v>2380</v>
      </c>
      <c r="E879" s="13"/>
    </row>
    <row r="880" spans="1:5" s="2" customFormat="1" ht="34.5" x14ac:dyDescent="0.25">
      <c r="A880" s="34"/>
      <c r="B880" s="42" t="s">
        <v>2381</v>
      </c>
      <c r="C880" s="42" t="s">
        <v>2382</v>
      </c>
      <c r="D880" s="42" t="s">
        <v>2383</v>
      </c>
      <c r="E880" s="13"/>
    </row>
    <row r="881" spans="1:5" s="2" customFormat="1" ht="34.5" x14ac:dyDescent="0.25">
      <c r="A881" s="34"/>
      <c r="B881" s="43" t="s">
        <v>2384</v>
      </c>
      <c r="C881" s="43" t="s">
        <v>1278</v>
      </c>
      <c r="D881" s="43" t="s">
        <v>2385</v>
      </c>
      <c r="E881" s="13"/>
    </row>
    <row r="882" spans="1:5" s="2" customFormat="1" ht="34.5" x14ac:dyDescent="0.25">
      <c r="A882" s="34"/>
      <c r="B882" s="43" t="s">
        <v>2386</v>
      </c>
      <c r="C882" s="43" t="s">
        <v>391</v>
      </c>
      <c r="D882" s="43" t="s">
        <v>2387</v>
      </c>
      <c r="E882" s="13"/>
    </row>
    <row r="883" spans="1:5" s="2" customFormat="1" ht="17.25" x14ac:dyDescent="0.25">
      <c r="A883" s="34"/>
      <c r="B883" s="43" t="s">
        <v>2388</v>
      </c>
      <c r="C883" s="43" t="s">
        <v>2389</v>
      </c>
      <c r="D883" s="43" t="s">
        <v>2387</v>
      </c>
      <c r="E883" s="13"/>
    </row>
    <row r="884" spans="1:5" s="2" customFormat="1" ht="51.75" x14ac:dyDescent="0.25">
      <c r="A884" s="34"/>
      <c r="B884" s="43" t="s">
        <v>2390</v>
      </c>
      <c r="C884" s="43" t="s">
        <v>2391</v>
      </c>
      <c r="D884" s="43" t="s">
        <v>2392</v>
      </c>
      <c r="E884" s="13"/>
    </row>
    <row r="885" spans="1:5" s="2" customFormat="1" ht="34.5" x14ac:dyDescent="0.25">
      <c r="A885" s="34"/>
      <c r="B885" s="43" t="s">
        <v>2393</v>
      </c>
      <c r="C885" s="43" t="s">
        <v>427</v>
      </c>
      <c r="D885" s="43" t="s">
        <v>2394</v>
      </c>
      <c r="E885" s="13"/>
    </row>
    <row r="886" spans="1:5" s="2" customFormat="1" ht="34.5" x14ac:dyDescent="0.25">
      <c r="A886" s="34"/>
      <c r="B886" s="43" t="s">
        <v>2395</v>
      </c>
      <c r="C886" s="43" t="s">
        <v>370</v>
      </c>
      <c r="D886" s="43" t="s">
        <v>2396</v>
      </c>
      <c r="E886" s="13"/>
    </row>
    <row r="887" spans="1:5" s="2" customFormat="1" ht="17.25" x14ac:dyDescent="0.25">
      <c r="A887" s="34"/>
      <c r="B887" s="43" t="s">
        <v>2397</v>
      </c>
      <c r="C887" s="43" t="s">
        <v>2398</v>
      </c>
      <c r="D887" s="43" t="s">
        <v>2399</v>
      </c>
      <c r="E887" s="13"/>
    </row>
    <row r="888" spans="1:5" s="2" customFormat="1" ht="34.5" x14ac:dyDescent="0.25">
      <c r="A888" s="34"/>
      <c r="B888" s="38" t="s">
        <v>2400</v>
      </c>
      <c r="C888" s="43" t="s">
        <v>379</v>
      </c>
      <c r="D888" s="41" t="s">
        <v>2385</v>
      </c>
      <c r="E888" s="13"/>
    </row>
    <row r="889" spans="1:5" s="2" customFormat="1" ht="34.5" x14ac:dyDescent="0.25">
      <c r="A889" s="34"/>
      <c r="B889" s="38" t="s">
        <v>2401</v>
      </c>
      <c r="C889" s="41" t="s">
        <v>2402</v>
      </c>
      <c r="D889" s="41" t="s">
        <v>2403</v>
      </c>
      <c r="E889" s="13"/>
    </row>
    <row r="890" spans="1:5" s="2" customFormat="1" ht="17.25" x14ac:dyDescent="0.25">
      <c r="A890" s="34"/>
      <c r="B890" s="38" t="s">
        <v>2404</v>
      </c>
      <c r="C890" s="41" t="s">
        <v>2405</v>
      </c>
      <c r="D890" s="41" t="s">
        <v>2406</v>
      </c>
      <c r="E890" s="13"/>
    </row>
    <row r="891" spans="1:5" s="2" customFormat="1" ht="34.5" x14ac:dyDescent="0.25">
      <c r="A891" s="34"/>
      <c r="B891" s="35" t="s">
        <v>2407</v>
      </c>
      <c r="C891" s="35" t="s">
        <v>2364</v>
      </c>
      <c r="D891" s="35" t="s">
        <v>2408</v>
      </c>
      <c r="E891" s="13"/>
    </row>
    <row r="892" spans="1:5" s="2" customFormat="1" ht="17.25" x14ac:dyDescent="0.25">
      <c r="A892" s="34"/>
      <c r="B892" s="38" t="s">
        <v>2409</v>
      </c>
      <c r="C892" s="41" t="s">
        <v>2410</v>
      </c>
      <c r="D892" s="41" t="s">
        <v>2411</v>
      </c>
      <c r="E892" s="13"/>
    </row>
    <row r="893" spans="1:5" s="2" customFormat="1" ht="17.25" x14ac:dyDescent="0.25">
      <c r="A893" s="34"/>
      <c r="B893" s="38" t="s">
        <v>2412</v>
      </c>
      <c r="C893" s="41" t="s">
        <v>2413</v>
      </c>
      <c r="D893" s="41" t="s">
        <v>2414</v>
      </c>
      <c r="E893" s="13"/>
    </row>
    <row r="894" spans="1:5" s="2" customFormat="1" ht="17.25" x14ac:dyDescent="0.25">
      <c r="A894" s="34"/>
      <c r="B894" s="38" t="s">
        <v>2415</v>
      </c>
      <c r="C894" s="38" t="s">
        <v>2416</v>
      </c>
      <c r="D894" s="41" t="s">
        <v>2417</v>
      </c>
      <c r="E894" s="13"/>
    </row>
    <row r="895" spans="1:5" s="2" customFormat="1" ht="34.5" x14ac:dyDescent="0.25">
      <c r="A895" s="34"/>
      <c r="B895" s="38" t="s">
        <v>2418</v>
      </c>
      <c r="C895" s="41" t="s">
        <v>2419</v>
      </c>
      <c r="D895" s="41" t="s">
        <v>2420</v>
      </c>
      <c r="E895" s="13"/>
    </row>
    <row r="896" spans="1:5" s="2" customFormat="1" ht="17.25" x14ac:dyDescent="0.25">
      <c r="A896" s="34"/>
      <c r="B896" s="38" t="s">
        <v>2421</v>
      </c>
      <c r="C896" s="38" t="s">
        <v>2422</v>
      </c>
      <c r="D896" s="41" t="s">
        <v>2423</v>
      </c>
      <c r="E896" s="13"/>
    </row>
    <row r="897" spans="1:5" s="2" customFormat="1" ht="34.5" x14ac:dyDescent="0.25">
      <c r="A897" s="34"/>
      <c r="B897" s="35" t="s">
        <v>2424</v>
      </c>
      <c r="C897" s="35" t="s">
        <v>2364</v>
      </c>
      <c r="D897" s="35" t="s">
        <v>2408</v>
      </c>
      <c r="E897" s="13"/>
    </row>
    <row r="898" spans="1:5" s="2" customFormat="1" ht="34.5" x14ac:dyDescent="0.25">
      <c r="A898" s="34"/>
      <c r="B898" s="38" t="s">
        <v>2425</v>
      </c>
      <c r="C898" s="38" t="s">
        <v>2426</v>
      </c>
      <c r="D898" s="41" t="s">
        <v>2427</v>
      </c>
      <c r="E898" s="13"/>
    </row>
    <row r="899" spans="1:5" s="2" customFormat="1" ht="34.5" x14ac:dyDescent="0.25">
      <c r="A899" s="34"/>
      <c r="B899" s="43" t="s">
        <v>2428</v>
      </c>
      <c r="C899" s="43" t="s">
        <v>2429</v>
      </c>
      <c r="D899" s="43" t="s">
        <v>2430</v>
      </c>
      <c r="E899" s="13"/>
    </row>
    <row r="900" spans="1:5" s="2" customFormat="1" ht="103.5" x14ac:dyDescent="0.25">
      <c r="A900" s="34"/>
      <c r="B900" s="42" t="s">
        <v>2431</v>
      </c>
      <c r="C900" s="42" t="s">
        <v>2432</v>
      </c>
      <c r="D900" s="42" t="s">
        <v>2433</v>
      </c>
      <c r="E900" s="13"/>
    </row>
    <row r="901" spans="1:5" s="2" customFormat="1" ht="34.5" x14ac:dyDescent="0.25">
      <c r="A901" s="34"/>
      <c r="B901" s="43" t="s">
        <v>2434</v>
      </c>
      <c r="C901" s="43" t="s">
        <v>409</v>
      </c>
      <c r="D901" s="43" t="s">
        <v>2435</v>
      </c>
      <c r="E901" s="13"/>
    </row>
    <row r="902" spans="1:5" s="2" customFormat="1" ht="34.5" x14ac:dyDescent="0.25">
      <c r="A902" s="34"/>
      <c r="B902" s="43" t="s">
        <v>2436</v>
      </c>
      <c r="C902" s="43" t="s">
        <v>2437</v>
      </c>
      <c r="D902" s="43" t="s">
        <v>2438</v>
      </c>
      <c r="E902" s="13"/>
    </row>
    <row r="903" spans="1:5" s="2" customFormat="1" ht="17.25" x14ac:dyDescent="0.25">
      <c r="A903" s="34"/>
      <c r="B903" s="43" t="s">
        <v>2439</v>
      </c>
      <c r="C903" s="43" t="s">
        <v>2440</v>
      </c>
      <c r="D903" s="43" t="s">
        <v>2441</v>
      </c>
      <c r="E903" s="13"/>
    </row>
    <row r="904" spans="1:5" s="2" customFormat="1" ht="34.5" x14ac:dyDescent="0.25">
      <c r="A904" s="34"/>
      <c r="B904" s="43" t="s">
        <v>2442</v>
      </c>
      <c r="C904" s="43" t="s">
        <v>2443</v>
      </c>
      <c r="D904" s="43" t="s">
        <v>2444</v>
      </c>
      <c r="E904" s="13"/>
    </row>
    <row r="905" spans="1:5" s="2" customFormat="1" ht="34.5" x14ac:dyDescent="0.25">
      <c r="A905" s="34"/>
      <c r="B905" s="43" t="s">
        <v>2445</v>
      </c>
      <c r="C905" s="43" t="s">
        <v>2446</v>
      </c>
      <c r="D905" s="43" t="s">
        <v>2447</v>
      </c>
      <c r="E905" s="13"/>
    </row>
    <row r="906" spans="1:5" s="2" customFormat="1" ht="17.25" x14ac:dyDescent="0.25">
      <c r="A906" s="34"/>
      <c r="B906" s="43" t="s">
        <v>2448</v>
      </c>
      <c r="C906" s="43" t="s">
        <v>2449</v>
      </c>
      <c r="D906" s="43" t="s">
        <v>1503</v>
      </c>
      <c r="E906" s="13"/>
    </row>
    <row r="907" spans="1:5" s="2" customFormat="1" ht="17.25" x14ac:dyDescent="0.25">
      <c r="A907" s="34"/>
      <c r="B907" s="43" t="s">
        <v>2448</v>
      </c>
      <c r="C907" s="43" t="s">
        <v>2449</v>
      </c>
      <c r="D907" s="43" t="s">
        <v>1503</v>
      </c>
      <c r="E907" s="13"/>
    </row>
    <row r="908" spans="1:5" s="2" customFormat="1" ht="103.5" x14ac:dyDescent="0.25">
      <c r="A908" s="34"/>
      <c r="B908" s="42" t="s">
        <v>2450</v>
      </c>
      <c r="C908" s="42" t="s">
        <v>2451</v>
      </c>
      <c r="D908" s="42" t="s">
        <v>2452</v>
      </c>
      <c r="E908" s="13"/>
    </row>
    <row r="909" spans="1:5" s="2" customFormat="1" ht="34.5" x14ac:dyDescent="0.25">
      <c r="A909" s="34"/>
      <c r="B909" s="43" t="s">
        <v>358</v>
      </c>
      <c r="C909" s="43" t="s">
        <v>2453</v>
      </c>
      <c r="D909" s="43" t="s">
        <v>2454</v>
      </c>
      <c r="E909" s="13"/>
    </row>
    <row r="910" spans="1:5" s="2" customFormat="1" ht="17.25" x14ac:dyDescent="0.25">
      <c r="A910" s="34"/>
      <c r="B910" s="38" t="s">
        <v>2455</v>
      </c>
      <c r="C910" s="38" t="s">
        <v>2456</v>
      </c>
      <c r="D910" s="41" t="s">
        <v>2457</v>
      </c>
      <c r="E910" s="13"/>
    </row>
    <row r="911" spans="1:5" s="2" customFormat="1" ht="34.5" x14ac:dyDescent="0.25">
      <c r="A911" s="34"/>
      <c r="B911" s="38" t="s">
        <v>2458</v>
      </c>
      <c r="C911" s="41" t="s">
        <v>2459</v>
      </c>
      <c r="D911" s="41" t="s">
        <v>2460</v>
      </c>
      <c r="E911" s="13"/>
    </row>
    <row r="912" spans="1:5" s="2" customFormat="1" ht="34.5" x14ac:dyDescent="0.25">
      <c r="A912" s="34"/>
      <c r="B912" s="38" t="s">
        <v>2461</v>
      </c>
      <c r="C912" s="41" t="s">
        <v>2462</v>
      </c>
      <c r="D912" s="41" t="s">
        <v>2463</v>
      </c>
      <c r="E912" s="13"/>
    </row>
    <row r="913" spans="1:5" s="2" customFormat="1" ht="17.25" x14ac:dyDescent="0.25">
      <c r="A913" s="34"/>
      <c r="B913" s="38" t="s">
        <v>2464</v>
      </c>
      <c r="C913" s="38" t="s">
        <v>2465</v>
      </c>
      <c r="D913" s="41" t="s">
        <v>2466</v>
      </c>
      <c r="E913" s="13"/>
    </row>
    <row r="914" spans="1:5" s="2" customFormat="1" ht="17.25" x14ac:dyDescent="0.25">
      <c r="A914" s="34"/>
      <c r="B914" s="38" t="s">
        <v>2467</v>
      </c>
      <c r="C914" s="38" t="s">
        <v>2468</v>
      </c>
      <c r="D914" s="41" t="s">
        <v>2469</v>
      </c>
      <c r="E914" s="13"/>
    </row>
    <row r="915" spans="1:5" s="2" customFormat="1" ht="34.5" x14ac:dyDescent="0.25">
      <c r="A915" s="34"/>
      <c r="B915" s="38" t="s">
        <v>2470</v>
      </c>
      <c r="C915" s="41" t="s">
        <v>2471</v>
      </c>
      <c r="D915" s="41" t="s">
        <v>2472</v>
      </c>
      <c r="E915" s="13"/>
    </row>
    <row r="916" spans="1:5" s="2" customFormat="1" ht="34.5" x14ac:dyDescent="0.25">
      <c r="A916" s="34"/>
      <c r="B916" s="38" t="s">
        <v>2473</v>
      </c>
      <c r="C916" s="41" t="s">
        <v>2474</v>
      </c>
      <c r="D916" s="41" t="s">
        <v>2475</v>
      </c>
      <c r="E916" s="13"/>
    </row>
    <row r="917" spans="1:5" s="2" customFormat="1" ht="34.5" x14ac:dyDescent="0.25">
      <c r="A917" s="34"/>
      <c r="B917" s="38" t="s">
        <v>2476</v>
      </c>
      <c r="C917" s="38" t="s">
        <v>2477</v>
      </c>
      <c r="D917" s="41" t="s">
        <v>2478</v>
      </c>
      <c r="E917" s="13"/>
    </row>
    <row r="918" spans="1:5" s="2" customFormat="1" ht="17.25" x14ac:dyDescent="0.25">
      <c r="A918" s="34"/>
      <c r="B918" s="38" t="s">
        <v>2479</v>
      </c>
      <c r="C918" s="41" t="s">
        <v>2480</v>
      </c>
      <c r="D918" s="41" t="s">
        <v>2481</v>
      </c>
      <c r="E918" s="13"/>
    </row>
    <row r="919" spans="1:5" s="2" customFormat="1" ht="17.25" x14ac:dyDescent="0.25">
      <c r="A919" s="34"/>
      <c r="B919" s="43" t="s">
        <v>2482</v>
      </c>
      <c r="C919" s="43" t="s">
        <v>2483</v>
      </c>
      <c r="D919" s="43" t="s">
        <v>2484</v>
      </c>
      <c r="E919" s="13"/>
    </row>
    <row r="920" spans="1:5" s="2" customFormat="1" ht="17.25" x14ac:dyDescent="0.25">
      <c r="A920" s="34"/>
      <c r="B920" s="38" t="s">
        <v>2485</v>
      </c>
      <c r="C920" s="41" t="s">
        <v>2486</v>
      </c>
      <c r="D920" s="41" t="s">
        <v>2487</v>
      </c>
      <c r="E920" s="13"/>
    </row>
    <row r="921" spans="1:5" s="2" customFormat="1" ht="17.25" x14ac:dyDescent="0.25">
      <c r="A921" s="34"/>
      <c r="B921" s="38" t="s">
        <v>2488</v>
      </c>
      <c r="C921" s="41" t="s">
        <v>2489</v>
      </c>
      <c r="D921" s="41" t="s">
        <v>2490</v>
      </c>
      <c r="E921" s="13"/>
    </row>
    <row r="922" spans="1:5" s="2" customFormat="1" ht="17.25" x14ac:dyDescent="0.25">
      <c r="A922" s="34"/>
      <c r="B922" s="38" t="s">
        <v>2491</v>
      </c>
      <c r="C922" s="41" t="s">
        <v>2492</v>
      </c>
      <c r="D922" s="41" t="s">
        <v>2493</v>
      </c>
      <c r="E922" s="13"/>
    </row>
    <row r="923" spans="1:5" s="2" customFormat="1" ht="34.5" x14ac:dyDescent="0.25">
      <c r="A923" s="34"/>
      <c r="B923" s="38" t="s">
        <v>2445</v>
      </c>
      <c r="C923" s="41" t="s">
        <v>2446</v>
      </c>
      <c r="D923" s="41" t="s">
        <v>2494</v>
      </c>
      <c r="E923" s="13"/>
    </row>
    <row r="924" spans="1:5" s="2" customFormat="1" ht="34.5" x14ac:dyDescent="0.25">
      <c r="A924" s="34"/>
      <c r="B924" s="38" t="s">
        <v>2495</v>
      </c>
      <c r="C924" s="41" t="s">
        <v>2496</v>
      </c>
      <c r="D924" s="41" t="s">
        <v>2497</v>
      </c>
      <c r="E924" s="13"/>
    </row>
    <row r="925" spans="1:5" s="2" customFormat="1" ht="34.5" x14ac:dyDescent="0.25">
      <c r="A925" s="34"/>
      <c r="B925" s="38" t="s">
        <v>2498</v>
      </c>
      <c r="C925" s="41" t="s">
        <v>2496</v>
      </c>
      <c r="D925" s="41" t="s">
        <v>2499</v>
      </c>
      <c r="E925" s="13"/>
    </row>
    <row r="926" spans="1:5" s="2" customFormat="1" ht="34.5" x14ac:dyDescent="0.25">
      <c r="A926" s="34"/>
      <c r="B926" s="38" t="s">
        <v>2500</v>
      </c>
      <c r="C926" s="38" t="s">
        <v>2501</v>
      </c>
      <c r="D926" s="41" t="s">
        <v>2502</v>
      </c>
      <c r="E926" s="13"/>
    </row>
    <row r="927" spans="1:5" s="2" customFormat="1" ht="34.5" x14ac:dyDescent="0.25">
      <c r="A927" s="34"/>
      <c r="B927" s="38" t="s">
        <v>2503</v>
      </c>
      <c r="C927" s="41" t="s">
        <v>2504</v>
      </c>
      <c r="D927" s="41" t="s">
        <v>2505</v>
      </c>
      <c r="E927" s="13"/>
    </row>
    <row r="928" spans="1:5" s="2" customFormat="1" ht="138" x14ac:dyDescent="0.25">
      <c r="A928" s="34"/>
      <c r="B928" s="42" t="s">
        <v>2506</v>
      </c>
      <c r="C928" s="42" t="s">
        <v>2507</v>
      </c>
      <c r="D928" s="42" t="s">
        <v>2508</v>
      </c>
      <c r="E928" s="13"/>
    </row>
    <row r="929" spans="1:5" s="2" customFormat="1" ht="34.5" x14ac:dyDescent="0.25">
      <c r="A929" s="34"/>
      <c r="B929" s="38" t="s">
        <v>358</v>
      </c>
      <c r="C929" s="41" t="s">
        <v>2453</v>
      </c>
      <c r="D929" s="41" t="s">
        <v>2509</v>
      </c>
      <c r="E929" s="13"/>
    </row>
    <row r="930" spans="1:5" s="2" customFormat="1" ht="17.25" x14ac:dyDescent="0.25">
      <c r="A930" s="34"/>
      <c r="B930" s="38" t="s">
        <v>2455</v>
      </c>
      <c r="C930" s="38" t="s">
        <v>2456</v>
      </c>
      <c r="D930" s="41" t="s">
        <v>2510</v>
      </c>
      <c r="E930" s="13"/>
    </row>
    <row r="931" spans="1:5" s="2" customFormat="1" ht="34.5" x14ac:dyDescent="0.25">
      <c r="A931" s="34"/>
      <c r="B931" s="38" t="s">
        <v>2458</v>
      </c>
      <c r="C931" s="41" t="s">
        <v>2459</v>
      </c>
      <c r="D931" s="41" t="s">
        <v>2511</v>
      </c>
      <c r="E931" s="13"/>
    </row>
    <row r="932" spans="1:5" s="2" customFormat="1" ht="17.25" x14ac:dyDescent="0.25">
      <c r="A932" s="34"/>
      <c r="B932" s="38" t="s">
        <v>2464</v>
      </c>
      <c r="C932" s="38" t="s">
        <v>2465</v>
      </c>
      <c r="D932" s="41" t="s">
        <v>2512</v>
      </c>
      <c r="E932" s="13"/>
    </row>
    <row r="933" spans="1:5" s="2" customFormat="1" ht="17.25" x14ac:dyDescent="0.25">
      <c r="A933" s="34"/>
      <c r="B933" s="38" t="s">
        <v>2467</v>
      </c>
      <c r="C933" s="38" t="s">
        <v>2468</v>
      </c>
      <c r="D933" s="41" t="s">
        <v>2513</v>
      </c>
      <c r="E933" s="13"/>
    </row>
    <row r="934" spans="1:5" s="2" customFormat="1" ht="34.5" x14ac:dyDescent="0.25">
      <c r="A934" s="34"/>
      <c r="B934" s="38" t="s">
        <v>2470</v>
      </c>
      <c r="C934" s="41" t="s">
        <v>2471</v>
      </c>
      <c r="D934" s="41" t="s">
        <v>2514</v>
      </c>
      <c r="E934" s="13"/>
    </row>
    <row r="935" spans="1:5" s="2" customFormat="1" ht="51.75" x14ac:dyDescent="0.25">
      <c r="A935" s="34"/>
      <c r="B935" s="38" t="s">
        <v>2515</v>
      </c>
      <c r="C935" s="38" t="s">
        <v>2516</v>
      </c>
      <c r="D935" s="41" t="s">
        <v>2517</v>
      </c>
      <c r="E935" s="13"/>
    </row>
    <row r="936" spans="1:5" s="2" customFormat="1" ht="34.5" x14ac:dyDescent="0.25">
      <c r="A936" s="34"/>
      <c r="B936" s="38" t="s">
        <v>2518</v>
      </c>
      <c r="C936" s="41" t="s">
        <v>2519</v>
      </c>
      <c r="D936" s="41" t="s">
        <v>2520</v>
      </c>
      <c r="E936" s="13"/>
    </row>
    <row r="937" spans="1:5" s="2" customFormat="1" ht="34.5" x14ac:dyDescent="0.25">
      <c r="A937" s="34"/>
      <c r="B937" s="38" t="s">
        <v>2476</v>
      </c>
      <c r="C937" s="38" t="s">
        <v>2477</v>
      </c>
      <c r="D937" s="41" t="s">
        <v>2521</v>
      </c>
      <c r="E937" s="13"/>
    </row>
    <row r="938" spans="1:5" s="2" customFormat="1" ht="17.25" x14ac:dyDescent="0.25">
      <c r="A938" s="34"/>
      <c r="B938" s="38" t="s">
        <v>2479</v>
      </c>
      <c r="C938" s="41" t="s">
        <v>2480</v>
      </c>
      <c r="D938" s="41" t="s">
        <v>2522</v>
      </c>
      <c r="E938" s="13"/>
    </row>
    <row r="939" spans="1:5" s="2" customFormat="1" ht="17.25" x14ac:dyDescent="0.25">
      <c r="A939" s="34"/>
      <c r="B939" s="38" t="s">
        <v>2482</v>
      </c>
      <c r="C939" s="41" t="s">
        <v>2483</v>
      </c>
      <c r="D939" s="41" t="s">
        <v>2484</v>
      </c>
      <c r="E939" s="13"/>
    </row>
    <row r="940" spans="1:5" s="2" customFormat="1" ht="17.25" x14ac:dyDescent="0.25">
      <c r="A940" s="34"/>
      <c r="B940" s="38" t="s">
        <v>2523</v>
      </c>
      <c r="C940" s="41" t="s">
        <v>2486</v>
      </c>
      <c r="D940" s="41" t="s">
        <v>2524</v>
      </c>
      <c r="E940" s="13"/>
    </row>
    <row r="941" spans="1:5" s="2" customFormat="1" ht="17.25" x14ac:dyDescent="0.25">
      <c r="A941" s="34"/>
      <c r="B941" s="38" t="s">
        <v>2488</v>
      </c>
      <c r="C941" s="41" t="s">
        <v>2489</v>
      </c>
      <c r="D941" s="41" t="s">
        <v>2525</v>
      </c>
      <c r="E941" s="13"/>
    </row>
    <row r="942" spans="1:5" s="2" customFormat="1" ht="34.5" x14ac:dyDescent="0.25">
      <c r="A942" s="34"/>
      <c r="B942" s="38" t="s">
        <v>2526</v>
      </c>
      <c r="C942" s="41" t="s">
        <v>2527</v>
      </c>
      <c r="D942" s="41" t="s">
        <v>2528</v>
      </c>
      <c r="E942" s="13"/>
    </row>
    <row r="943" spans="1:5" s="2" customFormat="1" ht="34.5" x14ac:dyDescent="0.25">
      <c r="A943" s="34"/>
      <c r="B943" s="38" t="s">
        <v>2529</v>
      </c>
      <c r="C943" s="41" t="s">
        <v>2446</v>
      </c>
      <c r="D943" s="41" t="s">
        <v>2530</v>
      </c>
      <c r="E943" s="13"/>
    </row>
    <row r="944" spans="1:5" s="2" customFormat="1" ht="34.5" x14ac:dyDescent="0.25">
      <c r="A944" s="34"/>
      <c r="B944" s="38" t="s">
        <v>2498</v>
      </c>
      <c r="C944" s="41" t="s">
        <v>2496</v>
      </c>
      <c r="D944" s="41" t="s">
        <v>2531</v>
      </c>
      <c r="E944" s="13"/>
    </row>
    <row r="945" spans="1:5" s="2" customFormat="1" ht="34.5" x14ac:dyDescent="0.25">
      <c r="A945" s="34"/>
      <c r="B945" s="38" t="s">
        <v>2532</v>
      </c>
      <c r="C945" s="38" t="s">
        <v>2533</v>
      </c>
      <c r="D945" s="41" t="s">
        <v>2534</v>
      </c>
      <c r="E945" s="13"/>
    </row>
    <row r="946" spans="1:5" s="2" customFormat="1" ht="34.5" x14ac:dyDescent="0.25">
      <c r="A946" s="34"/>
      <c r="B946" s="38" t="s">
        <v>2503</v>
      </c>
      <c r="C946" s="41" t="s">
        <v>2504</v>
      </c>
      <c r="D946" s="41" t="s">
        <v>2535</v>
      </c>
      <c r="E946" s="13"/>
    </row>
    <row r="947" spans="1:5" s="2" customFormat="1" ht="34.5" x14ac:dyDescent="0.25">
      <c r="A947" s="34"/>
      <c r="B947" s="35" t="s">
        <v>2536</v>
      </c>
      <c r="C947" s="35" t="s">
        <v>2537</v>
      </c>
      <c r="D947" s="35" t="s">
        <v>2538</v>
      </c>
      <c r="E947" s="13"/>
    </row>
    <row r="948" spans="1:5" s="2" customFormat="1" ht="34.5" x14ac:dyDescent="0.25">
      <c r="A948" s="34"/>
      <c r="B948" s="38" t="s">
        <v>358</v>
      </c>
      <c r="C948" s="41" t="s">
        <v>2453</v>
      </c>
      <c r="D948" s="41" t="s">
        <v>2539</v>
      </c>
      <c r="E948" s="13"/>
    </row>
    <row r="949" spans="1:5" s="2" customFormat="1" ht="17.25" x14ac:dyDescent="0.25">
      <c r="A949" s="34"/>
      <c r="B949" s="38" t="s">
        <v>2455</v>
      </c>
      <c r="C949" s="38" t="s">
        <v>2456</v>
      </c>
      <c r="D949" s="41" t="s">
        <v>2540</v>
      </c>
      <c r="E949" s="13"/>
    </row>
    <row r="950" spans="1:5" s="2" customFormat="1" ht="17.25" x14ac:dyDescent="0.25">
      <c r="A950" s="34"/>
      <c r="B950" s="38" t="s">
        <v>2479</v>
      </c>
      <c r="C950" s="41" t="s">
        <v>2480</v>
      </c>
      <c r="D950" s="41" t="s">
        <v>2541</v>
      </c>
      <c r="E950" s="13"/>
    </row>
    <row r="951" spans="1:5" s="2" customFormat="1" ht="17.25" x14ac:dyDescent="0.25">
      <c r="A951" s="34"/>
      <c r="B951" s="38" t="s">
        <v>2542</v>
      </c>
      <c r="C951" s="41" t="s">
        <v>2483</v>
      </c>
      <c r="D951" s="41" t="s">
        <v>2543</v>
      </c>
      <c r="E951" s="13"/>
    </row>
    <row r="952" spans="1:5" s="2" customFormat="1" ht="34.5" x14ac:dyDescent="0.25">
      <c r="A952" s="34"/>
      <c r="B952" s="38" t="s">
        <v>2544</v>
      </c>
      <c r="C952" s="38" t="s">
        <v>2545</v>
      </c>
      <c r="D952" s="41" t="s">
        <v>2546</v>
      </c>
      <c r="E952" s="13"/>
    </row>
    <row r="953" spans="1:5" s="2" customFormat="1" ht="17.25" x14ac:dyDescent="0.25">
      <c r="A953" s="34"/>
      <c r="B953" s="38" t="s">
        <v>2485</v>
      </c>
      <c r="C953" s="41" t="s">
        <v>2486</v>
      </c>
      <c r="D953" s="41" t="s">
        <v>2487</v>
      </c>
      <c r="E953" s="13"/>
    </row>
    <row r="954" spans="1:5" s="2" customFormat="1" ht="34.5" x14ac:dyDescent="0.25">
      <c r="A954" s="34"/>
      <c r="B954" s="38" t="s">
        <v>2529</v>
      </c>
      <c r="C954" s="41" t="s">
        <v>2446</v>
      </c>
      <c r="D954" s="41" t="s">
        <v>2547</v>
      </c>
      <c r="E954" s="13"/>
    </row>
    <row r="955" spans="1:5" s="2" customFormat="1" ht="17.25" x14ac:dyDescent="0.25">
      <c r="A955" s="34"/>
      <c r="B955" s="38" t="s">
        <v>2548</v>
      </c>
      <c r="C955" s="38" t="s">
        <v>2549</v>
      </c>
      <c r="D955" s="41" t="s">
        <v>2550</v>
      </c>
      <c r="E955" s="13"/>
    </row>
    <row r="956" spans="1:5" s="2" customFormat="1" ht="34.5" x14ac:dyDescent="0.25">
      <c r="A956" s="34"/>
      <c r="B956" s="38" t="s">
        <v>2495</v>
      </c>
      <c r="C956" s="41" t="s">
        <v>2496</v>
      </c>
      <c r="D956" s="41" t="s">
        <v>2551</v>
      </c>
      <c r="E956" s="13"/>
    </row>
    <row r="957" spans="1:5" s="2" customFormat="1" ht="34.5" x14ac:dyDescent="0.25">
      <c r="A957" s="34"/>
      <c r="B957" s="38" t="s">
        <v>2498</v>
      </c>
      <c r="C957" s="41" t="s">
        <v>2496</v>
      </c>
      <c r="D957" s="41" t="s">
        <v>2552</v>
      </c>
      <c r="E957" s="13"/>
    </row>
    <row r="958" spans="1:5" s="2" customFormat="1" ht="34.5" x14ac:dyDescent="0.25">
      <c r="A958" s="34"/>
      <c r="B958" s="38" t="s">
        <v>2553</v>
      </c>
      <c r="C958" s="41" t="s">
        <v>2554</v>
      </c>
      <c r="D958" s="41" t="s">
        <v>2555</v>
      </c>
      <c r="E958" s="13"/>
    </row>
    <row r="959" spans="1:5" s="2" customFormat="1" ht="34.5" x14ac:dyDescent="0.25">
      <c r="A959" s="34"/>
      <c r="B959" s="38" t="s">
        <v>2503</v>
      </c>
      <c r="C959" s="41" t="s">
        <v>2504</v>
      </c>
      <c r="D959" s="41" t="s">
        <v>2556</v>
      </c>
      <c r="E959" s="13"/>
    </row>
    <row r="960" spans="1:5" s="2" customFormat="1" ht="120.75" x14ac:dyDescent="0.25">
      <c r="A960" s="34"/>
      <c r="B960" s="35" t="s">
        <v>2557</v>
      </c>
      <c r="C960" s="35" t="s">
        <v>2558</v>
      </c>
      <c r="D960" s="35" t="s">
        <v>2559</v>
      </c>
      <c r="E960" s="13"/>
    </row>
    <row r="961" spans="1:5" s="2" customFormat="1" ht="34.5" x14ac:dyDescent="0.25">
      <c r="A961" s="34"/>
      <c r="B961" s="38" t="s">
        <v>2560</v>
      </c>
      <c r="C961" s="38" t="s">
        <v>2561</v>
      </c>
      <c r="D961" s="41" t="s">
        <v>2562</v>
      </c>
      <c r="E961" s="13"/>
    </row>
    <row r="962" spans="1:5" s="2" customFormat="1" ht="17.25" x14ac:dyDescent="0.25">
      <c r="A962" s="34"/>
      <c r="B962" s="38" t="s">
        <v>2563</v>
      </c>
      <c r="C962" s="41" t="s">
        <v>2564</v>
      </c>
      <c r="D962" s="41" t="s">
        <v>2565</v>
      </c>
      <c r="E962" s="13"/>
    </row>
    <row r="963" spans="1:5" s="2" customFormat="1" ht="34.5" x14ac:dyDescent="0.25">
      <c r="A963" s="34"/>
      <c r="B963" s="38" t="s">
        <v>2566</v>
      </c>
      <c r="C963" s="38" t="s">
        <v>2567</v>
      </c>
      <c r="D963" s="41" t="s">
        <v>2568</v>
      </c>
      <c r="E963" s="13"/>
    </row>
    <row r="964" spans="1:5" s="2" customFormat="1" ht="34.5" x14ac:dyDescent="0.25">
      <c r="A964" s="34"/>
      <c r="B964" s="38" t="s">
        <v>2569</v>
      </c>
      <c r="C964" s="38" t="s">
        <v>2570</v>
      </c>
      <c r="D964" s="41" t="s">
        <v>2571</v>
      </c>
      <c r="E964" s="13"/>
    </row>
    <row r="965" spans="1:5" s="2" customFormat="1" ht="51.75" x14ac:dyDescent="0.25">
      <c r="A965" s="34"/>
      <c r="B965" s="38" t="s">
        <v>2572</v>
      </c>
      <c r="C965" s="38" t="s">
        <v>2570</v>
      </c>
      <c r="D965" s="41" t="s">
        <v>2573</v>
      </c>
      <c r="E965" s="13"/>
    </row>
    <row r="966" spans="1:5" s="2" customFormat="1" ht="34.5" x14ac:dyDescent="0.25">
      <c r="A966" s="34"/>
      <c r="B966" s="38" t="s">
        <v>2574</v>
      </c>
      <c r="C966" s="38" t="s">
        <v>2575</v>
      </c>
      <c r="D966" s="41" t="s">
        <v>2576</v>
      </c>
      <c r="E966" s="13"/>
    </row>
    <row r="967" spans="1:5" s="2" customFormat="1" ht="34.5" x14ac:dyDescent="0.25">
      <c r="A967" s="34"/>
      <c r="B967" s="38" t="s">
        <v>2577</v>
      </c>
      <c r="C967" s="41" t="s">
        <v>2578</v>
      </c>
      <c r="D967" s="41" t="s">
        <v>2579</v>
      </c>
      <c r="E967" s="13"/>
    </row>
    <row r="968" spans="1:5" s="2" customFormat="1" ht="34.5" x14ac:dyDescent="0.25">
      <c r="A968" s="34"/>
      <c r="B968" s="38" t="s">
        <v>2580</v>
      </c>
      <c r="C968" s="41" t="s">
        <v>2581</v>
      </c>
      <c r="D968" s="41" t="s">
        <v>2582</v>
      </c>
      <c r="E968" s="13"/>
    </row>
    <row r="969" spans="1:5" s="2" customFormat="1" ht="34.5" x14ac:dyDescent="0.25">
      <c r="A969" s="34"/>
      <c r="B969" s="38" t="s">
        <v>2583</v>
      </c>
      <c r="C969" s="41" t="s">
        <v>2584</v>
      </c>
      <c r="D969" s="41" t="s">
        <v>2585</v>
      </c>
      <c r="E969" s="13"/>
    </row>
    <row r="970" spans="1:5" s="2" customFormat="1" ht="34.5" x14ac:dyDescent="0.25">
      <c r="A970" s="34"/>
      <c r="B970" s="38" t="s">
        <v>2586</v>
      </c>
      <c r="C970" s="41" t="s">
        <v>2587</v>
      </c>
      <c r="D970" s="41" t="s">
        <v>2588</v>
      </c>
      <c r="E970" s="13"/>
    </row>
    <row r="971" spans="1:5" s="2" customFormat="1" ht="34.5" x14ac:dyDescent="0.25">
      <c r="A971" s="34"/>
      <c r="B971" s="38" t="s">
        <v>2589</v>
      </c>
      <c r="C971" s="41" t="s">
        <v>2590</v>
      </c>
      <c r="D971" s="41" t="s">
        <v>2591</v>
      </c>
      <c r="E971" s="13"/>
    </row>
    <row r="972" spans="1:5" s="2" customFormat="1" ht="51.75" x14ac:dyDescent="0.25">
      <c r="A972" s="34"/>
      <c r="B972" s="38" t="s">
        <v>2592</v>
      </c>
      <c r="C972" s="38" t="s">
        <v>2593</v>
      </c>
      <c r="D972" s="41" t="s">
        <v>2594</v>
      </c>
      <c r="E972" s="13"/>
    </row>
    <row r="973" spans="1:5" s="2" customFormat="1" ht="34.5" x14ac:dyDescent="0.25">
      <c r="A973" s="34"/>
      <c r="B973" s="35" t="s">
        <v>2595</v>
      </c>
      <c r="C973" s="35" t="s">
        <v>2596</v>
      </c>
      <c r="D973" s="35" t="s">
        <v>2597</v>
      </c>
      <c r="E973" s="13"/>
    </row>
    <row r="974" spans="1:5" s="2" customFormat="1" ht="34.5" x14ac:dyDescent="0.25">
      <c r="A974" s="34"/>
      <c r="B974" s="38" t="s">
        <v>121</v>
      </c>
      <c r="C974" s="41" t="s">
        <v>2453</v>
      </c>
      <c r="D974" s="41" t="s">
        <v>2598</v>
      </c>
      <c r="E974" s="13"/>
    </row>
    <row r="975" spans="1:5" s="2" customFormat="1" ht="34.5" x14ac:dyDescent="0.25">
      <c r="A975" s="34"/>
      <c r="B975" s="38" t="s">
        <v>2599</v>
      </c>
      <c r="C975" s="38" t="s">
        <v>2600</v>
      </c>
      <c r="D975" s="41" t="s">
        <v>2601</v>
      </c>
      <c r="E975" s="13"/>
    </row>
    <row r="976" spans="1:5" s="2" customFormat="1" ht="34.5" x14ac:dyDescent="0.25">
      <c r="A976" s="34"/>
      <c r="B976" s="38" t="s">
        <v>2602</v>
      </c>
      <c r="C976" s="43" t="s">
        <v>2603</v>
      </c>
      <c r="D976" s="41" t="s">
        <v>2604</v>
      </c>
      <c r="E976" s="13"/>
    </row>
    <row r="977" spans="1:5" s="2" customFormat="1" ht="34.5" x14ac:dyDescent="0.25">
      <c r="A977" s="34"/>
      <c r="B977" s="35" t="s">
        <v>2605</v>
      </c>
      <c r="C977" s="35" t="s">
        <v>2606</v>
      </c>
      <c r="D977" s="35" t="s">
        <v>2607</v>
      </c>
      <c r="E977" s="13"/>
    </row>
    <row r="978" spans="1:5" s="2" customFormat="1" ht="17.25" x14ac:dyDescent="0.25">
      <c r="A978" s="34"/>
      <c r="B978" s="38" t="s">
        <v>2608</v>
      </c>
      <c r="C978" s="38" t="s">
        <v>2609</v>
      </c>
      <c r="D978" s="41" t="s">
        <v>2610</v>
      </c>
      <c r="E978" s="13"/>
    </row>
    <row r="979" spans="1:5" s="2" customFormat="1" ht="24.75" x14ac:dyDescent="0.25">
      <c r="A979" s="974" t="s">
        <v>2611</v>
      </c>
      <c r="B979" s="974"/>
      <c r="C979" s="974"/>
      <c r="D979" s="974"/>
    </row>
    <row r="980" spans="1:5" s="2" customFormat="1" ht="34.5" x14ac:dyDescent="0.25">
      <c r="A980" s="34"/>
      <c r="B980" s="44" t="s">
        <v>2612</v>
      </c>
      <c r="C980" s="44" t="s">
        <v>2613</v>
      </c>
      <c r="D980" s="44" t="s">
        <v>2614</v>
      </c>
      <c r="E980" s="13"/>
    </row>
    <row r="981" spans="1:5" s="2" customFormat="1" ht="34.5" x14ac:dyDescent="0.25">
      <c r="A981" s="34"/>
      <c r="B981" s="45" t="s">
        <v>2615</v>
      </c>
      <c r="C981" s="44" t="s">
        <v>2616</v>
      </c>
      <c r="D981" s="46" t="s">
        <v>2617</v>
      </c>
      <c r="E981" s="13"/>
    </row>
    <row r="982" spans="1:5" s="2" customFormat="1" ht="51.75" x14ac:dyDescent="0.25">
      <c r="A982" s="34"/>
      <c r="B982" s="45" t="s">
        <v>2618</v>
      </c>
      <c r="C982" s="44" t="s">
        <v>2619</v>
      </c>
      <c r="D982" s="46" t="s">
        <v>2620</v>
      </c>
      <c r="E982" s="13"/>
    </row>
    <row r="983" spans="1:5" s="2" customFormat="1" ht="34.5" x14ac:dyDescent="0.25">
      <c r="A983" s="34"/>
      <c r="B983" s="45" t="s">
        <v>2621</v>
      </c>
      <c r="C983" s="45" t="s">
        <v>2622</v>
      </c>
      <c r="D983" s="46" t="s">
        <v>2623</v>
      </c>
      <c r="E983" s="13"/>
    </row>
    <row r="984" spans="1:5" s="2" customFormat="1" ht="34.5" x14ac:dyDescent="0.25">
      <c r="A984" s="34"/>
      <c r="B984" s="45" t="s">
        <v>2624</v>
      </c>
      <c r="C984" s="45" t="s">
        <v>2625</v>
      </c>
      <c r="D984" s="46" t="s">
        <v>2626</v>
      </c>
      <c r="E984" s="13"/>
    </row>
    <row r="985" spans="1:5" s="2" customFormat="1" ht="34.5" x14ac:dyDescent="0.25">
      <c r="A985" s="34"/>
      <c r="B985" s="45" t="s">
        <v>2627</v>
      </c>
      <c r="C985" s="44" t="s">
        <v>2628</v>
      </c>
      <c r="D985" s="46" t="s">
        <v>2629</v>
      </c>
      <c r="E985" s="13"/>
    </row>
    <row r="986" spans="1:5" s="2" customFormat="1" ht="34.5" x14ac:dyDescent="0.25">
      <c r="A986" s="34"/>
      <c r="B986" s="45" t="s">
        <v>2627</v>
      </c>
      <c r="C986" s="44" t="s">
        <v>2628</v>
      </c>
      <c r="D986" s="44" t="s">
        <v>2630</v>
      </c>
      <c r="E986" s="13"/>
    </row>
    <row r="987" spans="1:5" s="2" customFormat="1" ht="34.5" x14ac:dyDescent="0.25">
      <c r="A987" s="34"/>
      <c r="B987" s="45" t="s">
        <v>2631</v>
      </c>
      <c r="C987" s="45" t="s">
        <v>2632</v>
      </c>
      <c r="D987" s="44" t="s">
        <v>2633</v>
      </c>
      <c r="E987" s="13"/>
    </row>
    <row r="988" spans="1:5" s="2" customFormat="1" ht="51.75" x14ac:dyDescent="0.25">
      <c r="A988" s="34"/>
      <c r="B988" s="45" t="s">
        <v>2634</v>
      </c>
      <c r="C988" s="44" t="s">
        <v>2635</v>
      </c>
      <c r="D988" s="44" t="s">
        <v>2636</v>
      </c>
      <c r="E988" s="13"/>
    </row>
    <row r="989" spans="1:5" s="2" customFormat="1" ht="34.5" x14ac:dyDescent="0.25">
      <c r="A989" s="34"/>
      <c r="B989" s="45" t="s">
        <v>2637</v>
      </c>
      <c r="C989" s="44" t="s">
        <v>2616</v>
      </c>
      <c r="D989" s="46" t="s">
        <v>2638</v>
      </c>
      <c r="E989" s="13"/>
    </row>
    <row r="990" spans="1:5" s="2" customFormat="1" ht="34.5" x14ac:dyDescent="0.25">
      <c r="A990" s="34"/>
      <c r="B990" s="45" t="s">
        <v>2639</v>
      </c>
      <c r="C990" s="44" t="s">
        <v>2640</v>
      </c>
      <c r="D990" s="44" t="s">
        <v>2641</v>
      </c>
      <c r="E990" s="13"/>
    </row>
    <row r="991" spans="1:5" s="2" customFormat="1" ht="34.5" x14ac:dyDescent="0.25">
      <c r="A991" s="34"/>
      <c r="B991" s="45" t="s">
        <v>2642</v>
      </c>
      <c r="C991" s="44" t="s">
        <v>2643</v>
      </c>
      <c r="D991" s="44" t="s">
        <v>2644</v>
      </c>
      <c r="E991" s="13"/>
    </row>
    <row r="992" spans="1:5" s="2" customFormat="1" ht="34.5" x14ac:dyDescent="0.25">
      <c r="A992" s="34"/>
      <c r="B992" s="45" t="s">
        <v>2645</v>
      </c>
      <c r="C992" s="44" t="s">
        <v>2646</v>
      </c>
      <c r="D992" s="44" t="s">
        <v>2647</v>
      </c>
      <c r="E992" s="13"/>
    </row>
    <row r="993" spans="1:5" s="2" customFormat="1" ht="34.5" x14ac:dyDescent="0.25">
      <c r="A993" s="34"/>
      <c r="B993" s="44" t="s">
        <v>2648</v>
      </c>
      <c r="C993" s="44" t="s">
        <v>2649</v>
      </c>
      <c r="D993" s="44" t="s">
        <v>2650</v>
      </c>
      <c r="E993" s="13"/>
    </row>
    <row r="994" spans="1:5" s="2" customFormat="1" ht="34.5" x14ac:dyDescent="0.25">
      <c r="A994" s="34"/>
      <c r="B994" s="45" t="s">
        <v>2651</v>
      </c>
      <c r="C994" s="45" t="s">
        <v>2652</v>
      </c>
      <c r="D994" s="44" t="s">
        <v>2653</v>
      </c>
      <c r="E994" s="13"/>
    </row>
    <row r="995" spans="1:5" s="2" customFormat="1" ht="34.5" x14ac:dyDescent="0.25">
      <c r="A995" s="34"/>
      <c r="B995" s="45" t="s">
        <v>2654</v>
      </c>
      <c r="C995" s="44" t="s">
        <v>2655</v>
      </c>
      <c r="D995" s="44" t="s">
        <v>2656</v>
      </c>
      <c r="E995" s="13"/>
    </row>
    <row r="996" spans="1:5" s="2" customFormat="1" ht="34.5" x14ac:dyDescent="0.25">
      <c r="A996" s="34"/>
      <c r="B996" s="45" t="s">
        <v>2657</v>
      </c>
      <c r="C996" s="45" t="s">
        <v>2658</v>
      </c>
      <c r="D996" s="44" t="s">
        <v>2659</v>
      </c>
      <c r="E996" s="13"/>
    </row>
    <row r="997" spans="1:5" s="2" customFormat="1" ht="34.5" x14ac:dyDescent="0.25">
      <c r="A997" s="34"/>
      <c r="B997" s="45" t="s">
        <v>2660</v>
      </c>
      <c r="C997" s="45" t="s">
        <v>2661</v>
      </c>
      <c r="D997" s="44" t="s">
        <v>2662</v>
      </c>
      <c r="E997" s="13"/>
    </row>
    <row r="998" spans="1:5" s="2" customFormat="1" ht="34.5" x14ac:dyDescent="0.25">
      <c r="A998" s="34"/>
      <c r="B998" s="45" t="s">
        <v>2663</v>
      </c>
      <c r="C998" s="45" t="s">
        <v>2664</v>
      </c>
      <c r="D998" s="44" t="s">
        <v>2665</v>
      </c>
      <c r="E998" s="13"/>
    </row>
    <row r="999" spans="1:5" s="2" customFormat="1" ht="34.5" x14ac:dyDescent="0.25">
      <c r="A999" s="34"/>
      <c r="B999" s="45" t="s">
        <v>2666</v>
      </c>
      <c r="C999" s="44" t="s">
        <v>2667</v>
      </c>
      <c r="D999" s="44" t="s">
        <v>2668</v>
      </c>
      <c r="E999" s="13"/>
    </row>
    <row r="1000" spans="1:5" s="2" customFormat="1" ht="34.5" x14ac:dyDescent="0.25">
      <c r="A1000" s="34"/>
      <c r="B1000" s="45" t="s">
        <v>2669</v>
      </c>
      <c r="C1000" s="44" t="s">
        <v>2670</v>
      </c>
      <c r="D1000" s="44" t="s">
        <v>2671</v>
      </c>
      <c r="E1000" s="13"/>
    </row>
    <row r="1001" spans="1:5" s="2" customFormat="1" ht="34.5" x14ac:dyDescent="0.25">
      <c r="A1001" s="34"/>
      <c r="B1001" s="45" t="s">
        <v>2672</v>
      </c>
      <c r="C1001" s="44" t="s">
        <v>2667</v>
      </c>
      <c r="D1001" s="44" t="s">
        <v>2673</v>
      </c>
      <c r="E1001" s="13"/>
    </row>
    <row r="1002" spans="1:5" s="2" customFormat="1" ht="34.5" x14ac:dyDescent="0.25">
      <c r="A1002" s="34"/>
      <c r="B1002" s="45" t="s">
        <v>2674</v>
      </c>
      <c r="C1002" s="44" t="s">
        <v>2667</v>
      </c>
      <c r="D1002" s="44" t="s">
        <v>2675</v>
      </c>
      <c r="E1002" s="13"/>
    </row>
    <row r="1003" spans="1:5" s="2" customFormat="1" ht="34.5" x14ac:dyDescent="0.25">
      <c r="A1003" s="34"/>
      <c r="B1003" s="45" t="s">
        <v>2676</v>
      </c>
      <c r="C1003" s="44" t="s">
        <v>2667</v>
      </c>
      <c r="D1003" s="44" t="s">
        <v>2677</v>
      </c>
      <c r="E1003" s="13"/>
    </row>
    <row r="1004" spans="1:5" s="2" customFormat="1" ht="34.5" x14ac:dyDescent="0.25">
      <c r="A1004" s="34"/>
      <c r="B1004" s="44" t="s">
        <v>2678</v>
      </c>
      <c r="C1004" s="44" t="s">
        <v>2679</v>
      </c>
      <c r="D1004" s="44" t="s">
        <v>2680</v>
      </c>
      <c r="E1004" s="13"/>
    </row>
    <row r="1005" spans="1:5" s="2" customFormat="1" ht="34.5" x14ac:dyDescent="0.25">
      <c r="A1005" s="34"/>
      <c r="B1005" s="45" t="s">
        <v>2681</v>
      </c>
      <c r="C1005" s="44" t="s">
        <v>2682</v>
      </c>
      <c r="D1005" s="44" t="s">
        <v>2683</v>
      </c>
      <c r="E1005" s="13"/>
    </row>
    <row r="1006" spans="1:5" s="2" customFormat="1" ht="34.5" x14ac:dyDescent="0.25">
      <c r="A1006" s="34"/>
      <c r="B1006" s="45" t="s">
        <v>2684</v>
      </c>
      <c r="C1006" s="44" t="s">
        <v>2685</v>
      </c>
      <c r="D1006" s="44" t="s">
        <v>2686</v>
      </c>
      <c r="E1006" s="13"/>
    </row>
    <row r="1007" spans="1:5" s="2" customFormat="1" ht="34.5" x14ac:dyDescent="0.25">
      <c r="A1007" s="34"/>
      <c r="B1007" s="45" t="s">
        <v>2687</v>
      </c>
      <c r="C1007" s="44" t="s">
        <v>2688</v>
      </c>
      <c r="D1007" s="44" t="s">
        <v>2689</v>
      </c>
      <c r="E1007" s="13"/>
    </row>
    <row r="1008" spans="1:5" s="2" customFormat="1" ht="17.25" x14ac:dyDescent="0.25">
      <c r="A1008" s="34"/>
      <c r="B1008" s="45" t="s">
        <v>2690</v>
      </c>
      <c r="C1008" s="44"/>
      <c r="D1008" s="44" t="s">
        <v>2691</v>
      </c>
      <c r="E1008" s="13"/>
    </row>
    <row r="1009" spans="1:5" s="2" customFormat="1" ht="17.25" x14ac:dyDescent="0.25">
      <c r="A1009" s="34"/>
      <c r="B1009" s="45" t="s">
        <v>2692</v>
      </c>
      <c r="C1009" s="44" t="s">
        <v>2693</v>
      </c>
      <c r="D1009" s="44" t="s">
        <v>2694</v>
      </c>
      <c r="E1009" s="13"/>
    </row>
    <row r="1010" spans="1:5" s="2" customFormat="1" ht="34.5" x14ac:dyDescent="0.25">
      <c r="A1010" s="34"/>
      <c r="B1010" s="45" t="s">
        <v>2695</v>
      </c>
      <c r="C1010" s="44" t="s">
        <v>2696</v>
      </c>
      <c r="D1010" s="44" t="s">
        <v>2697</v>
      </c>
      <c r="E1010" s="13"/>
    </row>
    <row r="1011" spans="1:5" s="2" customFormat="1" ht="17.25" x14ac:dyDescent="0.25">
      <c r="A1011" s="34"/>
      <c r="B1011" s="45" t="s">
        <v>2698</v>
      </c>
      <c r="C1011" s="44" t="s">
        <v>2699</v>
      </c>
      <c r="D1011" s="44" t="s">
        <v>2700</v>
      </c>
      <c r="E1011" s="13"/>
    </row>
    <row r="1012" spans="1:5" s="2" customFormat="1" ht="34.5" x14ac:dyDescent="0.25">
      <c r="A1012" s="34"/>
      <c r="B1012" s="44" t="s">
        <v>2701</v>
      </c>
      <c r="C1012" s="44" t="s">
        <v>2702</v>
      </c>
      <c r="D1012" s="44" t="s">
        <v>2703</v>
      </c>
      <c r="E1012" s="13"/>
    </row>
    <row r="1013" spans="1:5" s="2" customFormat="1" ht="34.5" x14ac:dyDescent="0.25">
      <c r="A1013" s="34"/>
      <c r="B1013" s="45" t="s">
        <v>2704</v>
      </c>
      <c r="C1013" s="44" t="s">
        <v>2705</v>
      </c>
      <c r="D1013" s="44" t="s">
        <v>2706</v>
      </c>
      <c r="E1013" s="13"/>
    </row>
    <row r="1014" spans="1:5" s="2" customFormat="1" ht="34.5" x14ac:dyDescent="0.25">
      <c r="A1014" s="34"/>
      <c r="B1014" s="45" t="s">
        <v>2707</v>
      </c>
      <c r="C1014" s="44" t="s">
        <v>2705</v>
      </c>
      <c r="D1014" s="44" t="s">
        <v>2708</v>
      </c>
      <c r="E1014" s="13"/>
    </row>
    <row r="1015" spans="1:5" s="2" customFormat="1" ht="17.25" x14ac:dyDescent="0.25">
      <c r="A1015" s="34"/>
      <c r="B1015" s="44"/>
      <c r="C1015" s="44"/>
      <c r="D1015" s="44"/>
      <c r="E1015" s="13"/>
    </row>
    <row r="1016" spans="1:5" s="2" customFormat="1" ht="34.5" x14ac:dyDescent="0.25">
      <c r="A1016" s="34"/>
      <c r="B1016" s="44" t="s">
        <v>2709</v>
      </c>
      <c r="C1016" s="44" t="s">
        <v>2710</v>
      </c>
      <c r="D1016" s="44" t="s">
        <v>2711</v>
      </c>
      <c r="E1016" s="13"/>
    </row>
    <row r="1017" spans="1:5" s="2" customFormat="1" ht="51.75" x14ac:dyDescent="0.25">
      <c r="A1017" s="34"/>
      <c r="B1017" s="45" t="s">
        <v>2712</v>
      </c>
      <c r="C1017" s="44" t="s">
        <v>2619</v>
      </c>
      <c r="D1017" s="44" t="s">
        <v>2713</v>
      </c>
      <c r="E1017" s="13"/>
    </row>
    <row r="1018" spans="1:5" s="2" customFormat="1" ht="34.5" x14ac:dyDescent="0.25">
      <c r="A1018" s="34"/>
      <c r="B1018" s="45" t="s">
        <v>2714</v>
      </c>
      <c r="C1018" s="44" t="s">
        <v>2643</v>
      </c>
      <c r="D1018" s="46" t="s">
        <v>2715</v>
      </c>
      <c r="E1018" s="13"/>
    </row>
    <row r="1019" spans="1:5" s="2" customFormat="1" ht="34.5" x14ac:dyDescent="0.25">
      <c r="A1019" s="34"/>
      <c r="B1019" s="45" t="s">
        <v>2716</v>
      </c>
      <c r="C1019" s="44" t="s">
        <v>2646</v>
      </c>
      <c r="D1019" s="44" t="s">
        <v>2717</v>
      </c>
      <c r="E1019" s="13"/>
    </row>
    <row r="1020" spans="1:5" s="2" customFormat="1" ht="34.5" x14ac:dyDescent="0.25">
      <c r="A1020" s="34"/>
      <c r="B1020" s="44" t="s">
        <v>2718</v>
      </c>
      <c r="C1020" s="44" t="s">
        <v>2719</v>
      </c>
      <c r="D1020" s="46" t="s">
        <v>2720</v>
      </c>
      <c r="E1020" s="13"/>
    </row>
    <row r="1021" spans="1:5" s="2" customFormat="1" ht="34.5" x14ac:dyDescent="0.25">
      <c r="A1021" s="34"/>
      <c r="B1021" s="45" t="s">
        <v>2721</v>
      </c>
      <c r="C1021" s="44" t="s">
        <v>2667</v>
      </c>
      <c r="D1021" s="46" t="s">
        <v>2722</v>
      </c>
      <c r="E1021" s="13"/>
    </row>
    <row r="1022" spans="1:5" s="2" customFormat="1" ht="24.75" x14ac:dyDescent="0.25">
      <c r="A1022" s="974" t="s">
        <v>2723</v>
      </c>
      <c r="B1022" s="974"/>
      <c r="C1022" s="974"/>
      <c r="D1022" s="974"/>
    </row>
    <row r="1023" spans="1:5" s="2" customFormat="1" ht="34.5" x14ac:dyDescent="0.25">
      <c r="A1023" s="34"/>
      <c r="B1023" s="35" t="s">
        <v>2724</v>
      </c>
      <c r="C1023" s="35" t="s">
        <v>2725</v>
      </c>
      <c r="D1023" s="35" t="s">
        <v>2726</v>
      </c>
      <c r="E1023" s="13"/>
    </row>
    <row r="1024" spans="1:5" s="2" customFormat="1" ht="17.25" x14ac:dyDescent="0.25">
      <c r="A1024" s="34"/>
      <c r="B1024" s="38" t="s">
        <v>358</v>
      </c>
      <c r="C1024" s="38" t="s">
        <v>2727</v>
      </c>
      <c r="D1024" s="41" t="s">
        <v>2728</v>
      </c>
      <c r="E1024" s="13"/>
    </row>
    <row r="1025" spans="1:5" s="2" customFormat="1" ht="34.5" x14ac:dyDescent="0.25">
      <c r="A1025" s="34"/>
      <c r="B1025" s="38" t="s">
        <v>2729</v>
      </c>
      <c r="C1025" s="38" t="s">
        <v>2730</v>
      </c>
      <c r="D1025" s="41" t="s">
        <v>2731</v>
      </c>
      <c r="E1025" s="13"/>
    </row>
    <row r="1026" spans="1:5" s="2" customFormat="1" ht="34.5" x14ac:dyDescent="0.25">
      <c r="A1026" s="34"/>
      <c r="B1026" s="38" t="s">
        <v>2732</v>
      </c>
      <c r="C1026" s="38" t="s">
        <v>2733</v>
      </c>
      <c r="D1026" s="41" t="s">
        <v>2734</v>
      </c>
      <c r="E1026" s="13"/>
    </row>
    <row r="1027" spans="1:5" s="2" customFormat="1" ht="34.5" x14ac:dyDescent="0.25">
      <c r="A1027" s="34"/>
      <c r="B1027" s="35" t="s">
        <v>2735</v>
      </c>
      <c r="C1027" s="35" t="s">
        <v>2736</v>
      </c>
      <c r="D1027" s="35" t="s">
        <v>2737</v>
      </c>
      <c r="E1027" s="13"/>
    </row>
    <row r="1028" spans="1:5" s="2" customFormat="1" ht="17.25" x14ac:dyDescent="0.25">
      <c r="A1028" s="34"/>
      <c r="B1028" s="38" t="s">
        <v>2738</v>
      </c>
      <c r="C1028" s="38" t="s">
        <v>2739</v>
      </c>
      <c r="D1028" s="41" t="s">
        <v>2740</v>
      </c>
      <c r="E1028" s="13"/>
    </row>
    <row r="1029" spans="1:5" s="2" customFormat="1" ht="17.25" x14ac:dyDescent="0.25">
      <c r="A1029" s="34"/>
      <c r="B1029" s="38" t="s">
        <v>2741</v>
      </c>
      <c r="C1029" s="38" t="s">
        <v>2742</v>
      </c>
      <c r="D1029" s="41" t="s">
        <v>2743</v>
      </c>
      <c r="E1029" s="13"/>
    </row>
    <row r="1030" spans="1:5" s="2" customFormat="1" ht="17.25" x14ac:dyDescent="0.25">
      <c r="A1030" s="34"/>
      <c r="B1030" s="35" t="s">
        <v>2744</v>
      </c>
      <c r="C1030" s="35" t="s">
        <v>2745</v>
      </c>
      <c r="D1030" s="35" t="s">
        <v>2746</v>
      </c>
      <c r="E1030" s="13"/>
    </row>
    <row r="1031" spans="1:5" s="2" customFormat="1" ht="51.75" x14ac:dyDescent="0.25">
      <c r="A1031" s="34"/>
      <c r="B1031" s="43" t="s">
        <v>2747</v>
      </c>
      <c r="C1031" s="43" t="s">
        <v>2748</v>
      </c>
      <c r="D1031" s="43" t="s">
        <v>2749</v>
      </c>
      <c r="E1031" s="13"/>
    </row>
    <row r="1032" spans="1:5" s="2" customFormat="1" ht="34.5" x14ac:dyDescent="0.25">
      <c r="A1032" s="34"/>
      <c r="B1032" s="38" t="s">
        <v>2750</v>
      </c>
      <c r="C1032" s="38" t="s">
        <v>2751</v>
      </c>
      <c r="D1032" s="41" t="s">
        <v>2752</v>
      </c>
      <c r="E1032" s="13"/>
    </row>
    <row r="1033" spans="1:5" s="2" customFormat="1" ht="34.5" x14ac:dyDescent="0.25">
      <c r="A1033" s="34"/>
      <c r="B1033" s="38" t="s">
        <v>2753</v>
      </c>
      <c r="C1033" s="38" t="s">
        <v>2754</v>
      </c>
      <c r="D1033" s="41" t="s">
        <v>2755</v>
      </c>
      <c r="E1033" s="13"/>
    </row>
    <row r="1034" spans="1:5" s="2" customFormat="1" ht="34.5" x14ac:dyDescent="0.25">
      <c r="A1034" s="34"/>
      <c r="B1034" s="38" t="s">
        <v>2756</v>
      </c>
      <c r="C1034" s="38" t="s">
        <v>2757</v>
      </c>
      <c r="D1034" s="41" t="s">
        <v>2758</v>
      </c>
      <c r="E1034" s="13"/>
    </row>
    <row r="1035" spans="1:5" s="2" customFormat="1" ht="17.25" x14ac:dyDescent="0.25">
      <c r="A1035" s="34"/>
      <c r="B1035" s="38" t="s">
        <v>2759</v>
      </c>
      <c r="C1035" s="38" t="s">
        <v>2760</v>
      </c>
      <c r="D1035" s="41" t="s">
        <v>2761</v>
      </c>
      <c r="E1035" s="13"/>
    </row>
    <row r="1036" spans="1:5" s="2" customFormat="1" ht="34.5" x14ac:dyDescent="0.25">
      <c r="A1036" s="34"/>
      <c r="B1036" s="38" t="s">
        <v>2762</v>
      </c>
      <c r="C1036" s="38" t="s">
        <v>2763</v>
      </c>
      <c r="D1036" s="41" t="s">
        <v>2764</v>
      </c>
      <c r="E1036" s="13"/>
    </row>
    <row r="1037" spans="1:5" s="2" customFormat="1" ht="34.5" x14ac:dyDescent="0.25">
      <c r="A1037" s="34"/>
      <c r="B1037" s="38" t="s">
        <v>2765</v>
      </c>
      <c r="C1037" s="38" t="s">
        <v>2766</v>
      </c>
      <c r="D1037" s="41" t="s">
        <v>2767</v>
      </c>
      <c r="E1037" s="13"/>
    </row>
    <row r="1038" spans="1:5" s="2" customFormat="1" ht="34.5" x14ac:dyDescent="0.25">
      <c r="A1038" s="34"/>
      <c r="B1038" s="38" t="s">
        <v>2768</v>
      </c>
      <c r="C1038" s="38" t="s">
        <v>2769</v>
      </c>
      <c r="D1038" s="41" t="s">
        <v>2770</v>
      </c>
      <c r="E1038" s="13"/>
    </row>
    <row r="1039" spans="1:5" s="2" customFormat="1" ht="34.5" x14ac:dyDescent="0.25">
      <c r="A1039" s="34"/>
      <c r="B1039" s="35" t="s">
        <v>2771</v>
      </c>
      <c r="C1039" s="35" t="s">
        <v>2725</v>
      </c>
      <c r="D1039" s="35" t="s">
        <v>2772</v>
      </c>
      <c r="E1039" s="13"/>
    </row>
    <row r="1040" spans="1:5" s="2" customFormat="1" ht="34.5" x14ac:dyDescent="0.25">
      <c r="A1040" s="34"/>
      <c r="B1040" s="38" t="s">
        <v>2773</v>
      </c>
      <c r="C1040" s="38" t="s">
        <v>2774</v>
      </c>
      <c r="D1040" s="41" t="s">
        <v>2775</v>
      </c>
      <c r="E1040" s="13"/>
    </row>
    <row r="1041" spans="1:5" s="2" customFormat="1" ht="34.5" x14ac:dyDescent="0.25">
      <c r="A1041" s="34"/>
      <c r="B1041" s="35" t="s">
        <v>2776</v>
      </c>
      <c r="C1041" s="35" t="s">
        <v>2777</v>
      </c>
      <c r="D1041" s="35" t="s">
        <v>2778</v>
      </c>
      <c r="E1041" s="13"/>
    </row>
    <row r="1042" spans="1:5" s="2" customFormat="1" ht="17.25" x14ac:dyDescent="0.25">
      <c r="A1042" s="34"/>
      <c r="B1042" s="38" t="s">
        <v>2779</v>
      </c>
      <c r="C1042" s="38" t="s">
        <v>2780</v>
      </c>
      <c r="D1042" s="41" t="s">
        <v>2781</v>
      </c>
      <c r="E1042" s="13"/>
    </row>
    <row r="1043" spans="1:5" s="2" customFormat="1" ht="34.5" x14ac:dyDescent="0.25">
      <c r="A1043" s="34"/>
      <c r="B1043" s="38" t="s">
        <v>2782</v>
      </c>
      <c r="C1043" s="38" t="s">
        <v>2783</v>
      </c>
      <c r="D1043" s="41" t="s">
        <v>2784</v>
      </c>
      <c r="E1043" s="13"/>
    </row>
    <row r="1044" spans="1:5" s="2" customFormat="1" ht="34.5" x14ac:dyDescent="0.25">
      <c r="A1044" s="34"/>
      <c r="B1044" s="38" t="s">
        <v>2785</v>
      </c>
      <c r="C1044" s="38" t="s">
        <v>2786</v>
      </c>
      <c r="D1044" s="41" t="s">
        <v>2787</v>
      </c>
      <c r="E1044" s="13"/>
    </row>
    <row r="1045" spans="1:5" s="2" customFormat="1" ht="34.5" x14ac:dyDescent="0.25">
      <c r="A1045" s="34"/>
      <c r="B1045" s="35" t="s">
        <v>2788</v>
      </c>
      <c r="C1045" s="35" t="s">
        <v>2789</v>
      </c>
      <c r="D1045" s="35" t="s">
        <v>2790</v>
      </c>
      <c r="E1045" s="13"/>
    </row>
    <row r="1046" spans="1:5" s="2" customFormat="1" ht="34.5" x14ac:dyDescent="0.25">
      <c r="A1046" s="34"/>
      <c r="B1046" s="38" t="s">
        <v>2791</v>
      </c>
      <c r="C1046" s="38" t="s">
        <v>2792</v>
      </c>
      <c r="D1046" s="41" t="s">
        <v>2793</v>
      </c>
      <c r="E1046" s="13"/>
    </row>
    <row r="1047" spans="1:5" s="2" customFormat="1" ht="17.25" x14ac:dyDescent="0.25">
      <c r="A1047" s="34"/>
      <c r="B1047" s="38" t="s">
        <v>2794</v>
      </c>
      <c r="C1047" s="38" t="s">
        <v>2795</v>
      </c>
      <c r="D1047" s="41" t="s">
        <v>2796</v>
      </c>
      <c r="E1047" s="13"/>
    </row>
    <row r="1048" spans="1:5" s="2" customFormat="1" ht="17.25" x14ac:dyDescent="0.25">
      <c r="A1048" s="34"/>
      <c r="B1048" s="38" t="s">
        <v>2797</v>
      </c>
      <c r="C1048" s="38" t="s">
        <v>2798</v>
      </c>
      <c r="D1048" s="41" t="s">
        <v>2799</v>
      </c>
      <c r="E1048" s="13"/>
    </row>
    <row r="1049" spans="1:5" s="2" customFormat="1" ht="34.5" x14ac:dyDescent="0.25">
      <c r="A1049" s="34"/>
      <c r="B1049" s="38" t="s">
        <v>2800</v>
      </c>
      <c r="C1049" s="38" t="s">
        <v>2801</v>
      </c>
      <c r="D1049" s="41" t="s">
        <v>2802</v>
      </c>
      <c r="E1049" s="13"/>
    </row>
    <row r="1050" spans="1:5" s="2" customFormat="1" ht="17.25" x14ac:dyDescent="0.25">
      <c r="A1050" s="34"/>
      <c r="B1050" s="38" t="s">
        <v>2803</v>
      </c>
      <c r="C1050" s="38" t="s">
        <v>2804</v>
      </c>
      <c r="D1050" s="41" t="s">
        <v>2805</v>
      </c>
      <c r="E1050" s="13"/>
    </row>
    <row r="1051" spans="1:5" s="2" customFormat="1" ht="34.5" x14ac:dyDescent="0.25">
      <c r="A1051" s="34"/>
      <c r="B1051" s="35" t="s">
        <v>2806</v>
      </c>
      <c r="C1051" s="35" t="s">
        <v>2807</v>
      </c>
      <c r="D1051" s="35" t="s">
        <v>2808</v>
      </c>
      <c r="E1051" s="13"/>
    </row>
    <row r="1052" spans="1:5" s="2" customFormat="1" ht="34.5" x14ac:dyDescent="0.25">
      <c r="A1052" s="34"/>
      <c r="B1052" s="38" t="s">
        <v>2809</v>
      </c>
      <c r="C1052" s="38" t="s">
        <v>2769</v>
      </c>
      <c r="D1052" s="41" t="s">
        <v>2810</v>
      </c>
      <c r="E1052" s="13"/>
    </row>
    <row r="1053" spans="1:5" s="2" customFormat="1" ht="34.5" x14ac:dyDescent="0.25">
      <c r="A1053" s="34"/>
      <c r="B1053" s="38" t="s">
        <v>2811</v>
      </c>
      <c r="C1053" s="38" t="s">
        <v>2769</v>
      </c>
      <c r="D1053" s="41" t="s">
        <v>2812</v>
      </c>
      <c r="E1053" s="13"/>
    </row>
    <row r="1054" spans="1:5" s="2" customFormat="1" ht="34.5" x14ac:dyDescent="0.25">
      <c r="A1054" s="34"/>
      <c r="B1054" s="38" t="s">
        <v>2813</v>
      </c>
      <c r="C1054" s="38" t="s">
        <v>2814</v>
      </c>
      <c r="D1054" s="41" t="s">
        <v>2815</v>
      </c>
      <c r="E1054" s="13"/>
    </row>
    <row r="1055" spans="1:5" s="2" customFormat="1" ht="24.75" x14ac:dyDescent="0.25">
      <c r="A1055" s="974" t="s">
        <v>2816</v>
      </c>
      <c r="B1055" s="974"/>
      <c r="C1055" s="974"/>
      <c r="D1055" s="974"/>
    </row>
    <row r="1056" spans="1:5" s="2" customFormat="1" ht="34.5" x14ac:dyDescent="0.25">
      <c r="A1056" s="34"/>
      <c r="B1056" s="35" t="s">
        <v>2817</v>
      </c>
      <c r="C1056" s="35" t="s">
        <v>2818</v>
      </c>
      <c r="D1056" s="35" t="s">
        <v>2819</v>
      </c>
      <c r="E1056" s="13"/>
    </row>
    <row r="1057" spans="1:5" s="2" customFormat="1" ht="34.5" x14ac:dyDescent="0.25">
      <c r="A1057" s="34"/>
      <c r="B1057" s="38" t="s">
        <v>2820</v>
      </c>
      <c r="C1057" s="38" t="s">
        <v>2821</v>
      </c>
      <c r="D1057" s="41" t="s">
        <v>2822</v>
      </c>
      <c r="E1057" s="13"/>
    </row>
    <row r="1058" spans="1:5" s="2" customFormat="1" ht="34.5" x14ac:dyDescent="0.25">
      <c r="A1058" s="34"/>
      <c r="B1058" s="38" t="s">
        <v>2823</v>
      </c>
      <c r="C1058" s="38" t="s">
        <v>2824</v>
      </c>
      <c r="D1058" s="41" t="s">
        <v>2825</v>
      </c>
      <c r="E1058" s="13"/>
    </row>
    <row r="1059" spans="1:5" s="2" customFormat="1" ht="34.5" x14ac:dyDescent="0.25">
      <c r="A1059" s="34"/>
      <c r="B1059" s="38" t="s">
        <v>2826</v>
      </c>
      <c r="C1059" s="38" t="s">
        <v>2827</v>
      </c>
      <c r="D1059" s="41" t="s">
        <v>2828</v>
      </c>
      <c r="E1059" s="13"/>
    </row>
    <row r="1060" spans="1:5" s="2" customFormat="1" ht="34.5" x14ac:dyDescent="0.25">
      <c r="A1060" s="34"/>
      <c r="B1060" s="35" t="s">
        <v>2829</v>
      </c>
      <c r="C1060" s="35" t="s">
        <v>2830</v>
      </c>
      <c r="D1060" s="35" t="s">
        <v>2831</v>
      </c>
      <c r="E1060" s="13"/>
    </row>
    <row r="1061" spans="1:5" s="2" customFormat="1" ht="34.5" x14ac:dyDescent="0.25">
      <c r="A1061" s="34"/>
      <c r="B1061" s="38" t="s">
        <v>2832</v>
      </c>
      <c r="C1061" s="38" t="s">
        <v>2833</v>
      </c>
      <c r="D1061" s="41" t="s">
        <v>2834</v>
      </c>
      <c r="E1061" s="13"/>
    </row>
    <row r="1062" spans="1:5" s="2" customFormat="1" ht="34.5" x14ac:dyDescent="0.25">
      <c r="A1062" s="34"/>
      <c r="B1062" s="35" t="s">
        <v>2835</v>
      </c>
      <c r="C1062" s="35" t="s">
        <v>2836</v>
      </c>
      <c r="D1062" s="35" t="s">
        <v>2837</v>
      </c>
      <c r="E1062" s="13"/>
    </row>
    <row r="1063" spans="1:5" s="2" customFormat="1" ht="34.5" x14ac:dyDescent="0.25">
      <c r="A1063" s="34"/>
      <c r="B1063" s="38" t="s">
        <v>2838</v>
      </c>
      <c r="C1063" s="38" t="s">
        <v>2839</v>
      </c>
      <c r="D1063" s="41" t="s">
        <v>2840</v>
      </c>
      <c r="E1063" s="13"/>
    </row>
    <row r="1064" spans="1:5" s="2" customFormat="1" ht="34.5" x14ac:dyDescent="0.25">
      <c r="A1064" s="34"/>
      <c r="B1064" s="38" t="s">
        <v>2841</v>
      </c>
      <c r="C1064" s="38" t="s">
        <v>2842</v>
      </c>
      <c r="D1064" s="41" t="s">
        <v>2843</v>
      </c>
      <c r="E1064" s="13"/>
    </row>
    <row r="1065" spans="1:5" s="2" customFormat="1" ht="34.5" x14ac:dyDescent="0.25">
      <c r="A1065" s="34"/>
      <c r="B1065" s="38" t="s">
        <v>2844</v>
      </c>
      <c r="C1065" s="38" t="s">
        <v>2845</v>
      </c>
      <c r="D1065" s="41" t="s">
        <v>2846</v>
      </c>
      <c r="E1065" s="13"/>
    </row>
    <row r="1066" spans="1:5" s="2" customFormat="1" ht="34.5" x14ac:dyDescent="0.25">
      <c r="A1066" s="34"/>
      <c r="B1066" s="35" t="s">
        <v>2847</v>
      </c>
      <c r="C1066" s="35" t="s">
        <v>2848</v>
      </c>
      <c r="D1066" s="35" t="s">
        <v>2849</v>
      </c>
      <c r="E1066" s="13"/>
    </row>
    <row r="1067" spans="1:5" s="2" customFormat="1" ht="34.5" x14ac:dyDescent="0.25">
      <c r="A1067" s="34"/>
      <c r="B1067" s="38" t="s">
        <v>2850</v>
      </c>
      <c r="C1067" s="38" t="s">
        <v>2851</v>
      </c>
      <c r="D1067" s="41" t="s">
        <v>2852</v>
      </c>
      <c r="E1067" s="13"/>
    </row>
    <row r="1068" spans="1:5" s="2" customFormat="1" ht="34.5" x14ac:dyDescent="0.25">
      <c r="A1068" s="34"/>
      <c r="B1068" s="35" t="s">
        <v>2853</v>
      </c>
      <c r="C1068" s="35" t="s">
        <v>2854</v>
      </c>
      <c r="D1068" s="35" t="s">
        <v>2855</v>
      </c>
      <c r="E1068" s="13"/>
    </row>
    <row r="1069" spans="1:5" s="2" customFormat="1" ht="34.5" x14ac:dyDescent="0.25">
      <c r="A1069" s="34"/>
      <c r="B1069" s="38" t="s">
        <v>2856</v>
      </c>
      <c r="C1069" s="38" t="s">
        <v>2857</v>
      </c>
      <c r="D1069" s="41" t="s">
        <v>2858</v>
      </c>
      <c r="E1069" s="13"/>
    </row>
    <row r="1070" spans="1:5" s="2" customFormat="1" ht="34.5" x14ac:dyDescent="0.25">
      <c r="A1070" s="34"/>
      <c r="B1070" s="38" t="s">
        <v>2859</v>
      </c>
      <c r="C1070" s="38" t="s">
        <v>2860</v>
      </c>
      <c r="D1070" s="41" t="s">
        <v>2861</v>
      </c>
      <c r="E1070" s="13"/>
    </row>
    <row r="1071" spans="1:5" s="2" customFormat="1" ht="34.5" x14ac:dyDescent="0.25">
      <c r="A1071" s="34"/>
      <c r="B1071" s="38" t="s">
        <v>2862</v>
      </c>
      <c r="C1071" s="38" t="s">
        <v>2863</v>
      </c>
      <c r="D1071" s="41" t="s">
        <v>2864</v>
      </c>
      <c r="E1071" s="13"/>
    </row>
    <row r="1072" spans="1:5" s="2" customFormat="1" ht="34.5" x14ac:dyDescent="0.25">
      <c r="A1072" s="34"/>
      <c r="B1072" s="38" t="s">
        <v>2865</v>
      </c>
      <c r="C1072" s="38" t="s">
        <v>2866</v>
      </c>
      <c r="D1072" s="41" t="s">
        <v>2867</v>
      </c>
      <c r="E1072" s="13"/>
    </row>
    <row r="1073" spans="1:5" s="2" customFormat="1" ht="34.5" x14ac:dyDescent="0.25">
      <c r="A1073" s="34"/>
      <c r="B1073" s="38" t="s">
        <v>2868</v>
      </c>
      <c r="C1073" s="38" t="s">
        <v>2869</v>
      </c>
      <c r="D1073" s="41" t="s">
        <v>2870</v>
      </c>
      <c r="E1073" s="13"/>
    </row>
    <row r="1074" spans="1:5" s="2" customFormat="1" ht="34.5" x14ac:dyDescent="0.25">
      <c r="A1074" s="34"/>
      <c r="B1074" s="38" t="s">
        <v>2871</v>
      </c>
      <c r="C1074" s="38" t="s">
        <v>2872</v>
      </c>
      <c r="D1074" s="41" t="s">
        <v>2873</v>
      </c>
      <c r="E1074" s="13"/>
    </row>
    <row r="1075" spans="1:5" s="2" customFormat="1" ht="34.5" x14ac:dyDescent="0.25">
      <c r="A1075" s="34"/>
      <c r="B1075" s="38" t="s">
        <v>2874</v>
      </c>
      <c r="C1075" s="38" t="s">
        <v>2875</v>
      </c>
      <c r="D1075" s="41" t="s">
        <v>2876</v>
      </c>
      <c r="E1075" s="13"/>
    </row>
    <row r="1076" spans="1:5" s="2" customFormat="1" ht="34.5" x14ac:dyDescent="0.25">
      <c r="A1076" s="34"/>
      <c r="B1076" s="38" t="s">
        <v>2877</v>
      </c>
      <c r="C1076" s="38" t="s">
        <v>2878</v>
      </c>
      <c r="D1076" s="41" t="s">
        <v>2879</v>
      </c>
      <c r="E1076" s="13"/>
    </row>
    <row r="1077" spans="1:5" s="2" customFormat="1" ht="34.5" x14ac:dyDescent="0.25">
      <c r="A1077" s="34"/>
      <c r="B1077" s="47" t="s">
        <v>3253</v>
      </c>
      <c r="C1077" s="47" t="s">
        <v>2848</v>
      </c>
      <c r="D1077" s="35" t="s">
        <v>3254</v>
      </c>
      <c r="E1077" s="13"/>
    </row>
    <row r="1078" spans="1:5" s="2" customFormat="1" ht="30" x14ac:dyDescent="0.25">
      <c r="A1078" s="34"/>
      <c r="B1078" s="48" t="s">
        <v>2862</v>
      </c>
      <c r="C1078" s="49" t="s">
        <v>2863</v>
      </c>
      <c r="D1078" s="50" t="s">
        <v>2864</v>
      </c>
      <c r="E1078" s="13"/>
    </row>
    <row r="1079" spans="1:5" s="2" customFormat="1" ht="30" x14ac:dyDescent="0.25">
      <c r="A1079" s="34"/>
      <c r="B1079" s="48" t="s">
        <v>2877</v>
      </c>
      <c r="C1079" s="49" t="s">
        <v>2878</v>
      </c>
      <c r="D1079" s="50" t="s">
        <v>2879</v>
      </c>
      <c r="E1079" s="13"/>
    </row>
    <row r="1080" spans="1:5" s="2" customFormat="1" ht="30" x14ac:dyDescent="0.25">
      <c r="A1080" s="34"/>
      <c r="B1080" s="48" t="s">
        <v>2865</v>
      </c>
      <c r="C1080" s="49" t="s">
        <v>2866</v>
      </c>
      <c r="D1080" s="50" t="s">
        <v>2867</v>
      </c>
      <c r="E1080" s="13"/>
    </row>
    <row r="1081" spans="1:5" s="2" customFormat="1" ht="24.75" x14ac:dyDescent="0.25">
      <c r="A1081" s="974" t="s">
        <v>2880</v>
      </c>
      <c r="B1081" s="974"/>
      <c r="C1081" s="974"/>
      <c r="D1081" s="974"/>
    </row>
    <row r="1082" spans="1:5" s="2" customFormat="1" ht="34.5" x14ac:dyDescent="0.25">
      <c r="A1082" s="34"/>
      <c r="B1082" s="35" t="s">
        <v>2881</v>
      </c>
      <c r="C1082" s="35" t="s">
        <v>2882</v>
      </c>
      <c r="D1082" s="35" t="s">
        <v>2883</v>
      </c>
      <c r="E1082" s="13"/>
    </row>
    <row r="1083" spans="1:5" s="2" customFormat="1" ht="17.25" x14ac:dyDescent="0.25">
      <c r="A1083" s="34"/>
      <c r="B1083" s="38" t="s">
        <v>2884</v>
      </c>
      <c r="C1083" s="38" t="s">
        <v>2885</v>
      </c>
      <c r="D1083" s="41" t="s">
        <v>2886</v>
      </c>
      <c r="E1083" s="13"/>
    </row>
    <row r="1084" spans="1:5" s="2" customFormat="1" ht="17.25" x14ac:dyDescent="0.25">
      <c r="A1084" s="34"/>
      <c r="B1084" s="38" t="s">
        <v>2887</v>
      </c>
      <c r="C1084" s="38" t="s">
        <v>2888</v>
      </c>
      <c r="D1084" s="41" t="s">
        <v>2889</v>
      </c>
      <c r="E1084" s="13"/>
    </row>
    <row r="1085" spans="1:5" s="2" customFormat="1" ht="34.5" x14ac:dyDescent="0.25">
      <c r="A1085" s="34"/>
      <c r="B1085" s="35" t="s">
        <v>2890</v>
      </c>
      <c r="C1085" s="35" t="s">
        <v>2891</v>
      </c>
      <c r="D1085" s="35" t="s">
        <v>2892</v>
      </c>
      <c r="E1085" s="13"/>
    </row>
    <row r="1086" spans="1:5" s="2" customFormat="1" ht="34.5" x14ac:dyDescent="0.25">
      <c r="A1086" s="34"/>
      <c r="B1086" s="38" t="s">
        <v>2893</v>
      </c>
      <c r="C1086" s="38" t="s">
        <v>2894</v>
      </c>
      <c r="D1086" s="41" t="s">
        <v>2895</v>
      </c>
      <c r="E1086" s="13"/>
    </row>
    <row r="1087" spans="1:5" s="2" customFormat="1" ht="17.25" x14ac:dyDescent="0.25">
      <c r="A1087" s="34"/>
      <c r="B1087" s="38" t="s">
        <v>2896</v>
      </c>
      <c r="C1087" s="38" t="s">
        <v>2897</v>
      </c>
      <c r="D1087" s="41" t="s">
        <v>2898</v>
      </c>
      <c r="E1087" s="13"/>
    </row>
    <row r="1088" spans="1:5" s="2" customFormat="1" ht="34.5" x14ac:dyDescent="0.25">
      <c r="A1088" s="34"/>
      <c r="B1088" s="38" t="s">
        <v>2899</v>
      </c>
      <c r="C1088" s="38" t="s">
        <v>2900</v>
      </c>
      <c r="D1088" s="41" t="s">
        <v>2901</v>
      </c>
      <c r="E1088" s="13"/>
    </row>
    <row r="1089" spans="1:5" s="2" customFormat="1" ht="34.5" x14ac:dyDescent="0.25">
      <c r="A1089" s="34"/>
      <c r="B1089" s="38" t="s">
        <v>2902</v>
      </c>
      <c r="C1089" s="38" t="s">
        <v>2900</v>
      </c>
      <c r="D1089" s="41" t="s">
        <v>2903</v>
      </c>
      <c r="E1089" s="13"/>
    </row>
    <row r="1090" spans="1:5" s="2" customFormat="1" ht="34.5" x14ac:dyDescent="0.25">
      <c r="A1090" s="34"/>
      <c r="B1090" s="35" t="s">
        <v>2904</v>
      </c>
      <c r="C1090" s="35" t="s">
        <v>2905</v>
      </c>
      <c r="D1090" s="35" t="s">
        <v>2906</v>
      </c>
      <c r="E1090" s="13"/>
    </row>
    <row r="1091" spans="1:5" s="2" customFormat="1" ht="34.5" x14ac:dyDescent="0.25">
      <c r="A1091" s="34"/>
      <c r="B1091" s="38" t="s">
        <v>2907</v>
      </c>
      <c r="C1091" s="38" t="s">
        <v>2908</v>
      </c>
      <c r="D1091" s="41" t="s">
        <v>2909</v>
      </c>
      <c r="E1091" s="13"/>
    </row>
    <row r="1092" spans="1:5" s="2" customFormat="1" ht="34.5" x14ac:dyDescent="0.25">
      <c r="A1092" s="34"/>
      <c r="B1092" s="35" t="s">
        <v>2910</v>
      </c>
      <c r="C1092" s="35" t="s">
        <v>2911</v>
      </c>
      <c r="D1092" s="35" t="s">
        <v>2912</v>
      </c>
      <c r="E1092" s="13"/>
    </row>
    <row r="1093" spans="1:5" s="2" customFormat="1" ht="17.25" x14ac:dyDescent="0.25">
      <c r="A1093" s="34"/>
      <c r="B1093" s="38" t="s">
        <v>2913</v>
      </c>
      <c r="C1093" s="38" t="s">
        <v>2914</v>
      </c>
      <c r="D1093" s="41" t="s">
        <v>2915</v>
      </c>
      <c r="E1093" s="13"/>
    </row>
    <row r="1094" spans="1:5" s="2" customFormat="1" ht="34.5" x14ac:dyDescent="0.25">
      <c r="A1094" s="34"/>
      <c r="B1094" s="38" t="s">
        <v>2916</v>
      </c>
      <c r="C1094" s="38" t="s">
        <v>2917</v>
      </c>
      <c r="D1094" s="41" t="s">
        <v>2227</v>
      </c>
      <c r="E1094" s="13"/>
    </row>
    <row r="1095" spans="1:5" s="2" customFormat="1" ht="17.25" x14ac:dyDescent="0.25">
      <c r="A1095" s="34"/>
      <c r="B1095" s="38" t="s">
        <v>2918</v>
      </c>
      <c r="C1095" s="38" t="s">
        <v>2919</v>
      </c>
      <c r="D1095" s="41" t="s">
        <v>2920</v>
      </c>
      <c r="E1095" s="13"/>
    </row>
    <row r="1096" spans="1:5" s="2" customFormat="1" ht="34.5" x14ac:dyDescent="0.25">
      <c r="A1096" s="34"/>
      <c r="B1096" s="35" t="s">
        <v>2921</v>
      </c>
      <c r="C1096" s="35" t="s">
        <v>2922</v>
      </c>
      <c r="D1096" s="35" t="s">
        <v>2923</v>
      </c>
      <c r="E1096" s="13"/>
    </row>
    <row r="1097" spans="1:5" s="2" customFormat="1" ht="34.5" x14ac:dyDescent="0.25">
      <c r="A1097" s="34"/>
      <c r="B1097" s="38" t="s">
        <v>2924</v>
      </c>
      <c r="C1097" s="38" t="s">
        <v>2925</v>
      </c>
      <c r="D1097" s="41" t="s">
        <v>2920</v>
      </c>
      <c r="E1097" s="13"/>
    </row>
    <row r="1098" spans="1:5" s="2" customFormat="1" ht="17.25" x14ac:dyDescent="0.25">
      <c r="A1098" s="34"/>
      <c r="B1098" s="38" t="s">
        <v>2926</v>
      </c>
      <c r="C1098" s="38" t="s">
        <v>2927</v>
      </c>
      <c r="D1098" s="41" t="s">
        <v>2920</v>
      </c>
      <c r="E1098" s="13"/>
    </row>
    <row r="1099" spans="1:5" s="2" customFormat="1" ht="34.5" x14ac:dyDescent="0.25">
      <c r="A1099" s="34"/>
      <c r="B1099" s="35" t="s">
        <v>2928</v>
      </c>
      <c r="C1099" s="35" t="s">
        <v>2929</v>
      </c>
      <c r="D1099" s="35" t="s">
        <v>2930</v>
      </c>
      <c r="E1099" s="13"/>
    </row>
    <row r="1100" spans="1:5" s="2" customFormat="1" ht="51.75" x14ac:dyDescent="0.25">
      <c r="A1100" s="34"/>
      <c r="B1100" s="38" t="s">
        <v>2931</v>
      </c>
      <c r="C1100" s="38" t="s">
        <v>2932</v>
      </c>
      <c r="D1100" s="41" t="s">
        <v>2933</v>
      </c>
      <c r="E1100" s="13"/>
    </row>
    <row r="1101" spans="1:5" s="2" customFormat="1" ht="17.25" x14ac:dyDescent="0.25">
      <c r="A1101" s="34"/>
      <c r="B1101" s="38" t="s">
        <v>2934</v>
      </c>
      <c r="C1101" s="38" t="s">
        <v>2935</v>
      </c>
      <c r="D1101" s="41" t="s">
        <v>2936</v>
      </c>
      <c r="E1101" s="13"/>
    </row>
    <row r="1102" spans="1:5" s="2" customFormat="1" ht="17.25" x14ac:dyDescent="0.25">
      <c r="A1102" s="34"/>
      <c r="B1102" s="38" t="s">
        <v>2937</v>
      </c>
      <c r="C1102" s="38" t="s">
        <v>2938</v>
      </c>
      <c r="D1102" s="41" t="s">
        <v>1546</v>
      </c>
      <c r="E1102" s="13"/>
    </row>
    <row r="1103" spans="1:5" s="2" customFormat="1" ht="34.5" x14ac:dyDescent="0.25">
      <c r="A1103" s="34"/>
      <c r="B1103" s="38" t="s">
        <v>2939</v>
      </c>
      <c r="C1103" s="38" t="s">
        <v>2940</v>
      </c>
      <c r="D1103" s="41" t="s">
        <v>2941</v>
      </c>
      <c r="E1103" s="13"/>
    </row>
    <row r="1104" spans="1:5" s="2" customFormat="1" ht="34.5" x14ac:dyDescent="0.25">
      <c r="A1104" s="34"/>
      <c r="B1104" s="38" t="s">
        <v>2942</v>
      </c>
      <c r="C1104" s="38" t="s">
        <v>2943</v>
      </c>
      <c r="D1104" s="41" t="s">
        <v>2227</v>
      </c>
      <c r="E1104" s="13"/>
    </row>
    <row r="1105" spans="1:5" s="2" customFormat="1" ht="34.5" x14ac:dyDescent="0.25">
      <c r="A1105" s="34"/>
      <c r="B1105" s="38" t="s">
        <v>2944</v>
      </c>
      <c r="C1105" s="38" t="s">
        <v>2943</v>
      </c>
      <c r="D1105" s="41" t="s">
        <v>2256</v>
      </c>
      <c r="E1105" s="13"/>
    </row>
    <row r="1106" spans="1:5" s="2" customFormat="1" ht="34.5" x14ac:dyDescent="0.25">
      <c r="A1106" s="34"/>
      <c r="B1106" s="38" t="s">
        <v>2945</v>
      </c>
      <c r="C1106" s="38" t="s">
        <v>2946</v>
      </c>
      <c r="D1106" s="41" t="s">
        <v>2947</v>
      </c>
      <c r="E1106" s="13"/>
    </row>
    <row r="1107" spans="1:5" s="2" customFormat="1" ht="34.5" x14ac:dyDescent="0.25">
      <c r="A1107" s="34"/>
      <c r="B1107" s="38" t="s">
        <v>2948</v>
      </c>
      <c r="C1107" s="38" t="s">
        <v>2949</v>
      </c>
      <c r="D1107" s="41" t="s">
        <v>2950</v>
      </c>
      <c r="E1107" s="13"/>
    </row>
    <row r="1108" spans="1:5" s="2" customFormat="1" ht="17.25" x14ac:dyDescent="0.25">
      <c r="A1108" s="34"/>
      <c r="B1108" s="38" t="s">
        <v>2951</v>
      </c>
      <c r="C1108" s="38" t="s">
        <v>2952</v>
      </c>
      <c r="D1108" s="41" t="s">
        <v>1726</v>
      </c>
      <c r="E1108" s="13"/>
    </row>
    <row r="1109" spans="1:5" s="2" customFormat="1" ht="17.25" x14ac:dyDescent="0.25">
      <c r="A1109" s="34"/>
      <c r="B1109" s="38" t="s">
        <v>2953</v>
      </c>
      <c r="C1109" s="38" t="s">
        <v>2954</v>
      </c>
      <c r="D1109" s="41" t="s">
        <v>2955</v>
      </c>
      <c r="E1109" s="13"/>
    </row>
    <row r="1110" spans="1:5" s="2" customFormat="1" ht="34.5" x14ac:dyDescent="0.25">
      <c r="A1110" s="34"/>
      <c r="B1110" s="38" t="s">
        <v>2956</v>
      </c>
      <c r="C1110" s="38" t="s">
        <v>2957</v>
      </c>
      <c r="D1110" s="41" t="s">
        <v>2958</v>
      </c>
      <c r="E1110" s="13"/>
    </row>
    <row r="1111" spans="1:5" s="2" customFormat="1" ht="34.5" x14ac:dyDescent="0.25">
      <c r="A1111" s="34"/>
      <c r="B1111" s="38" t="s">
        <v>2959</v>
      </c>
      <c r="C1111" s="38" t="s">
        <v>2960</v>
      </c>
      <c r="D1111" s="41" t="s">
        <v>2961</v>
      </c>
      <c r="E1111" s="13"/>
    </row>
    <row r="1112" spans="1:5" s="2" customFormat="1" ht="17.25" x14ac:dyDescent="0.25">
      <c r="A1112" s="34"/>
      <c r="B1112" s="38" t="s">
        <v>2962</v>
      </c>
      <c r="C1112" s="38" t="s">
        <v>2963</v>
      </c>
      <c r="D1112" s="41" t="s">
        <v>2964</v>
      </c>
      <c r="E1112" s="13"/>
    </row>
    <row r="1113" spans="1:5" s="2" customFormat="1" ht="24.75" x14ac:dyDescent="0.25">
      <c r="A1113" s="974" t="s">
        <v>472</v>
      </c>
      <c r="B1113" s="974"/>
      <c r="C1113" s="974"/>
      <c r="D1113" s="974"/>
    </row>
    <row r="1114" spans="1:5" s="2" customFormat="1" ht="51.75" x14ac:dyDescent="0.25">
      <c r="A1114" s="34"/>
      <c r="B1114" s="35" t="s">
        <v>473</v>
      </c>
      <c r="C1114" s="35" t="s">
        <v>474</v>
      </c>
      <c r="D1114" s="35" t="s">
        <v>475</v>
      </c>
      <c r="E1114" s="13"/>
    </row>
    <row r="1115" spans="1:5" s="2" customFormat="1" ht="34.5" x14ac:dyDescent="0.25">
      <c r="A1115" s="34"/>
      <c r="B1115" s="38" t="s">
        <v>485</v>
      </c>
      <c r="C1115" s="41" t="s">
        <v>486</v>
      </c>
      <c r="D1115" s="41" t="s">
        <v>487</v>
      </c>
      <c r="E1115" s="13"/>
    </row>
    <row r="1116" spans="1:5" s="2" customFormat="1" ht="34.5" x14ac:dyDescent="0.25">
      <c r="A1116" s="34"/>
      <c r="B1116" s="38" t="s">
        <v>2965</v>
      </c>
      <c r="C1116" s="41" t="s">
        <v>483</v>
      </c>
      <c r="D1116" s="41" t="s">
        <v>484</v>
      </c>
      <c r="E1116" s="13"/>
    </row>
    <row r="1117" spans="1:5" s="2" customFormat="1" ht="34.5" x14ac:dyDescent="0.25">
      <c r="A1117" s="34"/>
      <c r="B1117" s="38" t="s">
        <v>476</v>
      </c>
      <c r="C1117" s="41" t="s">
        <v>477</v>
      </c>
      <c r="D1117" s="41" t="s">
        <v>478</v>
      </c>
      <c r="E1117" s="13"/>
    </row>
    <row r="1118" spans="1:5" s="2" customFormat="1" ht="17.25" x14ac:dyDescent="0.25">
      <c r="A1118" s="34"/>
      <c r="B1118" s="38" t="s">
        <v>479</v>
      </c>
      <c r="C1118" s="41" t="s">
        <v>480</v>
      </c>
      <c r="D1118" s="41" t="s">
        <v>481</v>
      </c>
      <c r="E1118" s="13"/>
    </row>
    <row r="1119" spans="1:5" s="2" customFormat="1" ht="34.5" x14ac:dyDescent="0.25">
      <c r="A1119" s="34"/>
      <c r="B1119" s="35" t="s">
        <v>488</v>
      </c>
      <c r="C1119" s="35" t="s">
        <v>489</v>
      </c>
      <c r="D1119" s="35" t="s">
        <v>490</v>
      </c>
      <c r="E1119" s="13"/>
    </row>
    <row r="1120" spans="1:5" s="2" customFormat="1" ht="34.5" x14ac:dyDescent="0.25">
      <c r="A1120" s="34"/>
      <c r="B1120" s="38" t="s">
        <v>497</v>
      </c>
      <c r="C1120" s="41" t="s">
        <v>498</v>
      </c>
      <c r="D1120" s="41" t="s">
        <v>499</v>
      </c>
      <c r="E1120" s="13"/>
    </row>
    <row r="1121" spans="1:5" s="2" customFormat="1" ht="34.5" x14ac:dyDescent="0.25">
      <c r="A1121" s="34"/>
      <c r="B1121" s="38" t="s">
        <v>494</v>
      </c>
      <c r="C1121" s="41" t="s">
        <v>495</v>
      </c>
      <c r="D1121" s="41" t="s">
        <v>496</v>
      </c>
      <c r="E1121" s="13"/>
    </row>
    <row r="1122" spans="1:5" s="2" customFormat="1" ht="34.5" x14ac:dyDescent="0.25">
      <c r="A1122" s="34"/>
      <c r="B1122" s="38" t="s">
        <v>491</v>
      </c>
      <c r="C1122" s="38" t="s">
        <v>492</v>
      </c>
      <c r="D1122" s="41" t="s">
        <v>493</v>
      </c>
      <c r="E1122" s="13"/>
    </row>
    <row r="1123" spans="1:5" s="2" customFormat="1" ht="34.5" x14ac:dyDescent="0.25">
      <c r="A1123" s="34"/>
      <c r="B1123" s="35" t="s">
        <v>500</v>
      </c>
      <c r="C1123" s="35" t="s">
        <v>501</v>
      </c>
      <c r="D1123" s="35" t="s">
        <v>502</v>
      </c>
      <c r="E1123" s="13"/>
    </row>
    <row r="1124" spans="1:5" s="2" customFormat="1" ht="17.25" x14ac:dyDescent="0.25">
      <c r="A1124" s="34"/>
      <c r="B1124" s="38" t="s">
        <v>512</v>
      </c>
      <c r="C1124" s="41" t="s">
        <v>513</v>
      </c>
      <c r="D1124" s="41" t="s">
        <v>514</v>
      </c>
      <c r="E1124" s="13"/>
    </row>
    <row r="1125" spans="1:5" s="2" customFormat="1" ht="34.5" x14ac:dyDescent="0.25">
      <c r="A1125" s="34"/>
      <c r="B1125" s="38" t="s">
        <v>509</v>
      </c>
      <c r="C1125" s="41" t="s">
        <v>510</v>
      </c>
      <c r="D1125" s="41" t="s">
        <v>511</v>
      </c>
      <c r="E1125" s="13"/>
    </row>
    <row r="1126" spans="1:5" s="2" customFormat="1" ht="34.5" x14ac:dyDescent="0.25">
      <c r="A1126" s="34"/>
      <c r="B1126" s="38" t="s">
        <v>506</v>
      </c>
      <c r="C1126" s="41" t="s">
        <v>507</v>
      </c>
      <c r="D1126" s="41" t="s">
        <v>508</v>
      </c>
      <c r="E1126" s="13"/>
    </row>
    <row r="1127" spans="1:5" s="2" customFormat="1" ht="34.5" x14ac:dyDescent="0.25">
      <c r="A1127" s="34"/>
      <c r="B1127" s="38" t="s">
        <v>503</v>
      </c>
      <c r="C1127" s="41" t="s">
        <v>504</v>
      </c>
      <c r="D1127" s="41" t="s">
        <v>505</v>
      </c>
      <c r="E1127" s="13"/>
    </row>
    <row r="1128" spans="1:5" s="2" customFormat="1" ht="34.5" x14ac:dyDescent="0.25">
      <c r="A1128" s="34"/>
      <c r="B1128" s="35" t="s">
        <v>515</v>
      </c>
      <c r="C1128" s="35" t="s">
        <v>516</v>
      </c>
      <c r="D1128" s="35" t="s">
        <v>517</v>
      </c>
      <c r="E1128" s="13"/>
    </row>
    <row r="1129" spans="1:5" s="2" customFormat="1" ht="34.5" x14ac:dyDescent="0.25">
      <c r="A1129" s="34"/>
      <c r="B1129" s="38" t="s">
        <v>524</v>
      </c>
      <c r="C1129" s="38" t="s">
        <v>525</v>
      </c>
      <c r="D1129" s="41" t="s">
        <v>526</v>
      </c>
      <c r="E1129" s="13"/>
    </row>
    <row r="1130" spans="1:5" s="2" customFormat="1" ht="34.5" x14ac:dyDescent="0.25">
      <c r="A1130" s="34"/>
      <c r="B1130" s="38" t="s">
        <v>521</v>
      </c>
      <c r="C1130" s="41" t="s">
        <v>522</v>
      </c>
      <c r="D1130" s="41" t="s">
        <v>523</v>
      </c>
      <c r="E1130" s="13"/>
    </row>
    <row r="1131" spans="1:5" s="2" customFormat="1" ht="34.5" x14ac:dyDescent="0.25">
      <c r="A1131" s="34"/>
      <c r="B1131" s="38" t="s">
        <v>518</v>
      </c>
      <c r="C1131" s="38" t="s">
        <v>519</v>
      </c>
      <c r="D1131" s="41" t="s">
        <v>520</v>
      </c>
      <c r="E1131" s="13"/>
    </row>
    <row r="1132" spans="1:5" s="2" customFormat="1" ht="34.5" x14ac:dyDescent="0.25">
      <c r="A1132" s="34"/>
      <c r="B1132" s="35" t="s">
        <v>527</v>
      </c>
      <c r="C1132" s="35" t="s">
        <v>528</v>
      </c>
      <c r="D1132" s="35" t="s">
        <v>529</v>
      </c>
      <c r="E1132" s="13"/>
    </row>
    <row r="1133" spans="1:5" s="2" customFormat="1" ht="34.5" x14ac:dyDescent="0.25">
      <c r="A1133" s="34"/>
      <c r="B1133" s="38" t="s">
        <v>533</v>
      </c>
      <c r="C1133" s="41" t="s">
        <v>534</v>
      </c>
      <c r="D1133" s="41" t="s">
        <v>535</v>
      </c>
      <c r="E1133" s="13"/>
    </row>
    <row r="1134" spans="1:5" s="2" customFormat="1" ht="17.25" x14ac:dyDescent="0.25">
      <c r="A1134" s="34"/>
      <c r="B1134" s="38" t="s">
        <v>530</v>
      </c>
      <c r="C1134" s="41" t="s">
        <v>531</v>
      </c>
      <c r="D1134" s="41" t="s">
        <v>532</v>
      </c>
      <c r="E1134" s="13"/>
    </row>
    <row r="1135" spans="1:5" s="2" customFormat="1" ht="34.5" x14ac:dyDescent="0.25">
      <c r="A1135" s="34"/>
      <c r="B1135" s="35" t="s">
        <v>536</v>
      </c>
      <c r="C1135" s="35" t="s">
        <v>537</v>
      </c>
      <c r="D1135" s="35" t="s">
        <v>538</v>
      </c>
      <c r="E1135" s="13"/>
    </row>
    <row r="1136" spans="1:5" s="2" customFormat="1" ht="34.5" x14ac:dyDescent="0.25">
      <c r="A1136" s="34"/>
      <c r="B1136" s="38" t="s">
        <v>539</v>
      </c>
      <c r="C1136" s="41" t="s">
        <v>540</v>
      </c>
      <c r="D1136" s="41" t="s">
        <v>541</v>
      </c>
      <c r="E1136" s="13"/>
    </row>
    <row r="1137" spans="1:5" s="2" customFormat="1" ht="34.5" x14ac:dyDescent="0.25">
      <c r="A1137" s="34"/>
      <c r="B1137" s="38" t="s">
        <v>542</v>
      </c>
      <c r="C1137" s="41" t="s">
        <v>543</v>
      </c>
      <c r="D1137" s="41" t="s">
        <v>543</v>
      </c>
      <c r="E1137" s="13"/>
    </row>
    <row r="1138" spans="1:5" s="2" customFormat="1" ht="17.25" x14ac:dyDescent="0.25">
      <c r="A1138" s="34"/>
      <c r="B1138" s="38" t="s">
        <v>544</v>
      </c>
      <c r="C1138" s="41" t="s">
        <v>545</v>
      </c>
      <c r="D1138" s="41" t="s">
        <v>546</v>
      </c>
      <c r="E1138" s="13"/>
    </row>
    <row r="1139" spans="1:5" s="2" customFormat="1" ht="24.75" x14ac:dyDescent="0.25">
      <c r="A1139" s="974" t="s">
        <v>2966</v>
      </c>
      <c r="B1139" s="974"/>
      <c r="C1139" s="974"/>
      <c r="D1139" s="974"/>
    </row>
    <row r="1140" spans="1:5" s="2" customFormat="1" ht="17.25" x14ac:dyDescent="0.25">
      <c r="A1140" s="34"/>
      <c r="B1140" s="35" t="s">
        <v>2967</v>
      </c>
      <c r="C1140" s="35" t="s">
        <v>2968</v>
      </c>
      <c r="D1140" s="35" t="s">
        <v>2969</v>
      </c>
      <c r="E1140" s="13"/>
    </row>
    <row r="1141" spans="1:5" s="2" customFormat="1" ht="34.5" x14ac:dyDescent="0.25">
      <c r="A1141" s="34"/>
      <c r="B1141" s="38" t="s">
        <v>2970</v>
      </c>
      <c r="C1141" s="41" t="s">
        <v>2971</v>
      </c>
      <c r="D1141" s="41" t="s">
        <v>2972</v>
      </c>
      <c r="E1141" s="13"/>
    </row>
    <row r="1142" spans="1:5" s="2" customFormat="1" ht="34.5" x14ac:dyDescent="0.25">
      <c r="A1142" s="34"/>
      <c r="B1142" s="38" t="s">
        <v>2973</v>
      </c>
      <c r="C1142" s="41" t="s">
        <v>2974</v>
      </c>
      <c r="D1142" s="41" t="s">
        <v>2975</v>
      </c>
      <c r="E1142" s="13"/>
    </row>
    <row r="1143" spans="1:5" s="2" customFormat="1" ht="34.5" x14ac:dyDescent="0.25">
      <c r="A1143" s="34"/>
      <c r="B1143" s="38" t="s">
        <v>2976</v>
      </c>
      <c r="C1143" s="41" t="s">
        <v>2977</v>
      </c>
      <c r="D1143" s="41" t="s">
        <v>2978</v>
      </c>
      <c r="E1143" s="13"/>
    </row>
    <row r="1144" spans="1:5" s="2" customFormat="1" ht="17.25" x14ac:dyDescent="0.25">
      <c r="A1144" s="34"/>
      <c r="B1144" s="38" t="s">
        <v>2979</v>
      </c>
      <c r="C1144" s="41" t="s">
        <v>2980</v>
      </c>
      <c r="D1144" s="41" t="s">
        <v>1651</v>
      </c>
      <c r="E1144" s="13"/>
    </row>
    <row r="1145" spans="1:5" s="2" customFormat="1" ht="69" x14ac:dyDescent="0.25">
      <c r="A1145" s="34"/>
      <c r="B1145" s="35" t="s">
        <v>2981</v>
      </c>
      <c r="C1145" s="35" t="s">
        <v>2982</v>
      </c>
      <c r="D1145" s="35" t="s">
        <v>2983</v>
      </c>
      <c r="E1145" s="13"/>
    </row>
    <row r="1146" spans="1:5" s="2" customFormat="1" ht="51.75" x14ac:dyDescent="0.25">
      <c r="A1146" s="34"/>
      <c r="B1146" s="38" t="s">
        <v>2984</v>
      </c>
      <c r="C1146" s="41" t="s">
        <v>2985</v>
      </c>
      <c r="D1146" s="41" t="s">
        <v>2986</v>
      </c>
      <c r="E1146" s="13"/>
    </row>
    <row r="1147" spans="1:5" s="2" customFormat="1" ht="51.75" x14ac:dyDescent="0.25">
      <c r="A1147" s="34"/>
      <c r="B1147" s="38" t="s">
        <v>2987</v>
      </c>
      <c r="C1147" s="41" t="s">
        <v>2985</v>
      </c>
      <c r="D1147" s="41" t="s">
        <v>2988</v>
      </c>
      <c r="E1147" s="13"/>
    </row>
    <row r="1148" spans="1:5" s="2" customFormat="1" ht="17.25" x14ac:dyDescent="0.25">
      <c r="A1148" s="34"/>
      <c r="B1148" s="35" t="s">
        <v>2989</v>
      </c>
      <c r="C1148" s="35" t="s">
        <v>2968</v>
      </c>
      <c r="D1148" s="35" t="s">
        <v>2990</v>
      </c>
      <c r="E1148" s="13"/>
    </row>
    <row r="1149" spans="1:5" s="2" customFormat="1" ht="34.5" x14ac:dyDescent="0.25">
      <c r="A1149" s="34"/>
      <c r="B1149" s="38" t="s">
        <v>2991</v>
      </c>
      <c r="C1149" s="41" t="s">
        <v>2992</v>
      </c>
      <c r="D1149" s="41" t="s">
        <v>2993</v>
      </c>
      <c r="E1149" s="13"/>
    </row>
    <row r="1150" spans="1:5" s="2" customFormat="1" ht="17.25" x14ac:dyDescent="0.25">
      <c r="A1150" s="34"/>
      <c r="B1150" s="38" t="s">
        <v>2994</v>
      </c>
      <c r="C1150" s="41" t="s">
        <v>2995</v>
      </c>
      <c r="D1150" s="41" t="s">
        <v>2996</v>
      </c>
      <c r="E1150" s="13"/>
    </row>
    <row r="1151" spans="1:5" s="2" customFormat="1" ht="51.75" x14ac:dyDescent="0.25">
      <c r="A1151" s="34"/>
      <c r="B1151" s="38" t="s">
        <v>2997</v>
      </c>
      <c r="C1151" s="41" t="s">
        <v>2992</v>
      </c>
      <c r="D1151" s="41" t="s">
        <v>2998</v>
      </c>
      <c r="E1151" s="13"/>
    </row>
    <row r="1152" spans="1:5" s="2" customFormat="1" ht="24.75" x14ac:dyDescent="0.25">
      <c r="A1152" s="974" t="s">
        <v>2999</v>
      </c>
      <c r="B1152" s="974"/>
      <c r="C1152" s="974"/>
      <c r="D1152" s="974"/>
    </row>
    <row r="1153" spans="1:5" s="2" customFormat="1" ht="34.5" x14ac:dyDescent="0.25">
      <c r="A1153" s="34"/>
      <c r="B1153" s="35" t="s">
        <v>3000</v>
      </c>
      <c r="C1153" s="35" t="s">
        <v>3001</v>
      </c>
      <c r="D1153" s="35" t="s">
        <v>3002</v>
      </c>
      <c r="E1153" s="13"/>
    </row>
    <row r="1154" spans="1:5" s="2" customFormat="1" ht="34.5" x14ac:dyDescent="0.25">
      <c r="A1154" s="34"/>
      <c r="B1154" s="38" t="s">
        <v>3003</v>
      </c>
      <c r="C1154" s="41" t="s">
        <v>3004</v>
      </c>
      <c r="D1154" s="41" t="s">
        <v>3005</v>
      </c>
      <c r="E1154" s="13"/>
    </row>
    <row r="1155" spans="1:5" s="2" customFormat="1" ht="34.5" x14ac:dyDescent="0.25">
      <c r="A1155" s="34"/>
      <c r="B1155" s="38" t="s">
        <v>3006</v>
      </c>
      <c r="C1155" s="41" t="s">
        <v>3007</v>
      </c>
      <c r="D1155" s="41" t="s">
        <v>3008</v>
      </c>
      <c r="E1155" s="13"/>
    </row>
    <row r="1156" spans="1:5" s="2" customFormat="1" ht="34.5" x14ac:dyDescent="0.25">
      <c r="A1156" s="34"/>
      <c r="B1156" s="38" t="s">
        <v>3009</v>
      </c>
      <c r="C1156" s="41" t="s">
        <v>3010</v>
      </c>
      <c r="D1156" s="41" t="s">
        <v>3011</v>
      </c>
      <c r="E1156" s="13"/>
    </row>
    <row r="1157" spans="1:5" s="2" customFormat="1" ht="34.5" x14ac:dyDescent="0.25">
      <c r="A1157" s="34"/>
      <c r="B1157" s="35" t="s">
        <v>3012</v>
      </c>
      <c r="C1157" s="35" t="s">
        <v>3013</v>
      </c>
      <c r="D1157" s="35" t="s">
        <v>3014</v>
      </c>
      <c r="E1157" s="13"/>
    </row>
    <row r="1158" spans="1:5" s="2" customFormat="1" ht="34.5" x14ac:dyDescent="0.25">
      <c r="A1158" s="34"/>
      <c r="B1158" s="38" t="s">
        <v>3015</v>
      </c>
      <c r="C1158" s="41" t="s">
        <v>3016</v>
      </c>
      <c r="D1158" s="41" t="s">
        <v>3017</v>
      </c>
      <c r="E1158" s="13"/>
    </row>
    <row r="1159" spans="1:5" s="2" customFormat="1" ht="34.5" x14ac:dyDescent="0.25">
      <c r="A1159" s="34"/>
      <c r="B1159" s="38" t="s">
        <v>3018</v>
      </c>
      <c r="C1159" s="41" t="s">
        <v>3019</v>
      </c>
      <c r="D1159" s="41" t="s">
        <v>3020</v>
      </c>
      <c r="E1159" s="13"/>
    </row>
    <row r="1160" spans="1:5" s="2" customFormat="1" ht="17.25" x14ac:dyDescent="0.25">
      <c r="A1160" s="34"/>
      <c r="B1160" s="38" t="s">
        <v>3021</v>
      </c>
      <c r="C1160" s="41" t="s">
        <v>3022</v>
      </c>
      <c r="D1160" s="41" t="s">
        <v>3023</v>
      </c>
      <c r="E1160" s="13"/>
    </row>
    <row r="1161" spans="1:5" s="2" customFormat="1" ht="17.25" x14ac:dyDescent="0.25">
      <c r="A1161" s="34"/>
      <c r="B1161" s="38" t="s">
        <v>3024</v>
      </c>
      <c r="C1161" s="41" t="s">
        <v>3025</v>
      </c>
      <c r="D1161" s="41" t="s">
        <v>3026</v>
      </c>
      <c r="E1161" s="13"/>
    </row>
    <row r="1162" spans="1:5" s="2" customFormat="1" ht="17.25" x14ac:dyDescent="0.25">
      <c r="A1162" s="34"/>
      <c r="B1162" s="38" t="s">
        <v>3027</v>
      </c>
      <c r="C1162" s="41" t="s">
        <v>3028</v>
      </c>
      <c r="D1162" s="41" t="s">
        <v>3029</v>
      </c>
      <c r="E1162" s="13"/>
    </row>
    <row r="1163" spans="1:5" s="2" customFormat="1" ht="34.5" x14ac:dyDescent="0.25">
      <c r="A1163" s="34"/>
      <c r="B1163" s="38" t="s">
        <v>3030</v>
      </c>
      <c r="C1163" s="41" t="s">
        <v>3031</v>
      </c>
      <c r="D1163" s="41" t="s">
        <v>3032</v>
      </c>
      <c r="E1163" s="13"/>
    </row>
    <row r="1164" spans="1:5" s="2" customFormat="1" ht="34.5" x14ac:dyDescent="0.25">
      <c r="A1164" s="34"/>
      <c r="B1164" s="38" t="s">
        <v>3033</v>
      </c>
      <c r="C1164" s="41" t="s">
        <v>3034</v>
      </c>
      <c r="D1164" s="41" t="s">
        <v>3035</v>
      </c>
      <c r="E1164" s="13"/>
    </row>
    <row r="1165" spans="1:5" s="2" customFormat="1" ht="34.5" x14ac:dyDescent="0.25">
      <c r="A1165" s="34"/>
      <c r="B1165" s="38" t="s">
        <v>3036</v>
      </c>
      <c r="C1165" s="41" t="s">
        <v>3037</v>
      </c>
      <c r="D1165" s="41" t="s">
        <v>3038</v>
      </c>
      <c r="E1165" s="13"/>
    </row>
    <row r="1166" spans="1:5" s="2" customFormat="1" ht="34.5" x14ac:dyDescent="0.25">
      <c r="A1166" s="34"/>
      <c r="B1166" s="38" t="s">
        <v>3039</v>
      </c>
      <c r="C1166" s="41" t="s">
        <v>3040</v>
      </c>
      <c r="D1166" s="41" t="s">
        <v>3041</v>
      </c>
      <c r="E1166" s="13"/>
    </row>
    <row r="1167" spans="1:5" s="2" customFormat="1" ht="17.25" x14ac:dyDescent="0.25">
      <c r="A1167" s="34"/>
      <c r="B1167" s="38" t="s">
        <v>3042</v>
      </c>
      <c r="C1167" s="41" t="s">
        <v>3040</v>
      </c>
      <c r="D1167" s="41" t="s">
        <v>3043</v>
      </c>
      <c r="E1167" s="13"/>
    </row>
    <row r="1168" spans="1:5" s="2" customFormat="1" ht="34.5" x14ac:dyDescent="0.25">
      <c r="A1168" s="34"/>
      <c r="B1168" s="38" t="s">
        <v>3044</v>
      </c>
      <c r="C1168" s="41" t="s">
        <v>3045</v>
      </c>
      <c r="D1168" s="41" t="s">
        <v>3046</v>
      </c>
      <c r="E1168" s="13"/>
    </row>
    <row r="1169" spans="1:5" s="2" customFormat="1" ht="34.5" x14ac:dyDescent="0.25">
      <c r="A1169" s="34"/>
      <c r="B1169" s="38" t="s">
        <v>3047</v>
      </c>
      <c r="C1169" s="41" t="s">
        <v>3048</v>
      </c>
      <c r="D1169" s="41" t="s">
        <v>3049</v>
      </c>
      <c r="E1169" s="13"/>
    </row>
    <row r="1170" spans="1:5" s="2" customFormat="1" ht="34.5" x14ac:dyDescent="0.25">
      <c r="A1170" s="34"/>
      <c r="B1170" s="38" t="s">
        <v>3050</v>
      </c>
      <c r="C1170" s="41" t="s">
        <v>3051</v>
      </c>
      <c r="D1170" s="41" t="s">
        <v>3052</v>
      </c>
      <c r="E1170" s="13"/>
    </row>
    <row r="1171" spans="1:5" s="2" customFormat="1" ht="17.25" x14ac:dyDescent="0.25">
      <c r="A1171" s="34"/>
      <c r="B1171" s="38" t="s">
        <v>3053</v>
      </c>
      <c r="C1171" s="41" t="s">
        <v>3054</v>
      </c>
      <c r="D1171" s="41" t="s">
        <v>3055</v>
      </c>
      <c r="E1171" s="13"/>
    </row>
    <row r="1172" spans="1:5" s="2" customFormat="1" ht="34.5" x14ac:dyDescent="0.25">
      <c r="A1172" s="34"/>
      <c r="B1172" s="38" t="s">
        <v>3056</v>
      </c>
      <c r="C1172" s="41" t="s">
        <v>3057</v>
      </c>
      <c r="D1172" s="41" t="s">
        <v>3058</v>
      </c>
      <c r="E1172" s="13"/>
    </row>
    <row r="1173" spans="1:5" s="2" customFormat="1" ht="34.5" x14ac:dyDescent="0.25">
      <c r="A1173" s="34"/>
      <c r="B1173" s="38" t="s">
        <v>3059</v>
      </c>
      <c r="C1173" s="41" t="s">
        <v>3060</v>
      </c>
      <c r="D1173" s="41" t="s">
        <v>3061</v>
      </c>
      <c r="E1173" s="13"/>
    </row>
    <row r="1174" spans="1:5" s="2" customFormat="1" ht="34.5" x14ac:dyDescent="0.25">
      <c r="A1174" s="34"/>
      <c r="B1174" s="38" t="s">
        <v>3062</v>
      </c>
      <c r="C1174" s="41" t="s">
        <v>3063</v>
      </c>
      <c r="D1174" s="41" t="s">
        <v>3064</v>
      </c>
      <c r="E1174" s="13"/>
    </row>
    <row r="1175" spans="1:5" s="2" customFormat="1" ht="34.5" x14ac:dyDescent="0.25">
      <c r="A1175" s="34"/>
      <c r="B1175" s="38" t="s">
        <v>3065</v>
      </c>
      <c r="C1175" s="41" t="s">
        <v>3022</v>
      </c>
      <c r="D1175" s="41" t="s">
        <v>3066</v>
      </c>
      <c r="E1175" s="13"/>
    </row>
    <row r="1176" spans="1:5" s="2" customFormat="1" ht="34.5" x14ac:dyDescent="0.25">
      <c r="A1176" s="34"/>
      <c r="B1176" s="38" t="s">
        <v>3067</v>
      </c>
      <c r="C1176" s="41" t="s">
        <v>3045</v>
      </c>
      <c r="D1176" s="41" t="s">
        <v>3068</v>
      </c>
      <c r="E1176" s="13"/>
    </row>
    <row r="1177" spans="1:5" s="2" customFormat="1" ht="34.5" x14ac:dyDescent="0.25">
      <c r="A1177" s="34"/>
      <c r="B1177" s="35" t="s">
        <v>3069</v>
      </c>
      <c r="C1177" s="35" t="s">
        <v>3070</v>
      </c>
      <c r="D1177" s="35" t="s">
        <v>3071</v>
      </c>
      <c r="E1177" s="13"/>
    </row>
    <row r="1178" spans="1:5" s="2" customFormat="1" ht="17.25" x14ac:dyDescent="0.25">
      <c r="A1178" s="34"/>
      <c r="B1178" s="38" t="s">
        <v>3072</v>
      </c>
      <c r="C1178" s="41" t="s">
        <v>3073</v>
      </c>
      <c r="D1178" s="41" t="s">
        <v>3074</v>
      </c>
      <c r="E1178" s="13"/>
    </row>
    <row r="1179" spans="1:5" s="2" customFormat="1" ht="17.25" x14ac:dyDescent="0.25">
      <c r="A1179" s="34"/>
      <c r="B1179" s="38" t="s">
        <v>3075</v>
      </c>
      <c r="C1179" s="41" t="s">
        <v>3076</v>
      </c>
      <c r="D1179" s="41" t="s">
        <v>3077</v>
      </c>
      <c r="E1179" s="13"/>
    </row>
    <row r="1180" spans="1:5" s="2" customFormat="1" ht="34.5" x14ac:dyDescent="0.25">
      <c r="A1180" s="34"/>
      <c r="B1180" s="38" t="s">
        <v>3078</v>
      </c>
      <c r="C1180" s="41" t="s">
        <v>3079</v>
      </c>
      <c r="D1180" s="41" t="s">
        <v>3080</v>
      </c>
      <c r="E1180" s="13"/>
    </row>
    <row r="1181" spans="1:5" s="2" customFormat="1" ht="34.5" x14ac:dyDescent="0.25">
      <c r="A1181" s="34"/>
      <c r="B1181" s="35" t="s">
        <v>3081</v>
      </c>
      <c r="C1181" s="35" t="s">
        <v>3082</v>
      </c>
      <c r="D1181" s="35" t="s">
        <v>3083</v>
      </c>
      <c r="E1181" s="13"/>
    </row>
    <row r="1182" spans="1:5" s="2" customFormat="1" ht="34.5" x14ac:dyDescent="0.25">
      <c r="A1182" s="34"/>
      <c r="B1182" s="38" t="s">
        <v>3084</v>
      </c>
      <c r="C1182" s="41" t="s">
        <v>3085</v>
      </c>
      <c r="D1182" s="41" t="s">
        <v>3086</v>
      </c>
      <c r="E1182" s="13"/>
    </row>
    <row r="1183" spans="1:5" s="2" customFormat="1" ht="24.75" x14ac:dyDescent="0.25">
      <c r="A1183" s="974" t="s">
        <v>3087</v>
      </c>
      <c r="B1183" s="974"/>
      <c r="C1183" s="974"/>
      <c r="D1183" s="974"/>
    </row>
    <row r="1184" spans="1:5" s="2" customFormat="1" ht="69" x14ac:dyDescent="0.25">
      <c r="A1184" s="34"/>
      <c r="B1184" s="35" t="s">
        <v>3088</v>
      </c>
      <c r="C1184" s="35" t="s">
        <v>3089</v>
      </c>
      <c r="D1184" s="35" t="s">
        <v>3090</v>
      </c>
      <c r="E1184" s="13"/>
    </row>
    <row r="1185" spans="1:5" s="2" customFormat="1" ht="17.25" x14ac:dyDescent="0.25">
      <c r="A1185" s="34"/>
      <c r="B1185" s="38" t="s">
        <v>358</v>
      </c>
      <c r="C1185" s="41" t="s">
        <v>3091</v>
      </c>
      <c r="D1185" s="41" t="s">
        <v>3092</v>
      </c>
      <c r="E1185" s="13"/>
    </row>
    <row r="1186" spans="1:5" s="2" customFormat="1" ht="34.5" x14ac:dyDescent="0.25">
      <c r="A1186" s="34"/>
      <c r="B1186" s="38" t="s">
        <v>3093</v>
      </c>
      <c r="C1186" s="41" t="s">
        <v>3094</v>
      </c>
      <c r="D1186" s="41" t="s">
        <v>1726</v>
      </c>
      <c r="E1186" s="13"/>
    </row>
    <row r="1187" spans="1:5" s="2" customFormat="1" ht="34.5" x14ac:dyDescent="0.25">
      <c r="A1187" s="34"/>
      <c r="B1187" s="38" t="s">
        <v>3095</v>
      </c>
      <c r="C1187" s="41" t="s">
        <v>3096</v>
      </c>
      <c r="D1187" s="41" t="s">
        <v>3097</v>
      </c>
      <c r="E1187" s="13"/>
    </row>
    <row r="1188" spans="1:5" s="2" customFormat="1" ht="34.5" x14ac:dyDescent="0.25">
      <c r="A1188" s="34"/>
      <c r="B1188" s="38" t="s">
        <v>3098</v>
      </c>
      <c r="C1188" s="41" t="s">
        <v>3099</v>
      </c>
      <c r="D1188" s="41" t="s">
        <v>3097</v>
      </c>
      <c r="E1188" s="13"/>
    </row>
    <row r="1189" spans="1:5" s="2" customFormat="1" ht="34.5" x14ac:dyDescent="0.25">
      <c r="A1189" s="34"/>
      <c r="B1189" s="38" t="s">
        <v>3100</v>
      </c>
      <c r="C1189" s="41" t="s">
        <v>3101</v>
      </c>
      <c r="D1189" s="41" t="s">
        <v>3097</v>
      </c>
      <c r="E1189" s="13"/>
    </row>
    <row r="1190" spans="1:5" s="2" customFormat="1" ht="51.75" x14ac:dyDescent="0.25">
      <c r="A1190" s="34"/>
      <c r="B1190" s="38" t="s">
        <v>3102</v>
      </c>
      <c r="C1190" s="41" t="s">
        <v>3103</v>
      </c>
      <c r="D1190" s="41" t="s">
        <v>1726</v>
      </c>
      <c r="E1190" s="13"/>
    </row>
    <row r="1191" spans="1:5" s="2" customFormat="1" ht="34.5" x14ac:dyDescent="0.25">
      <c r="A1191" s="34"/>
      <c r="B1191" s="35" t="s">
        <v>3104</v>
      </c>
      <c r="C1191" s="35" t="s">
        <v>3105</v>
      </c>
      <c r="D1191" s="35" t="s">
        <v>3106</v>
      </c>
      <c r="E1191" s="13"/>
    </row>
    <row r="1192" spans="1:5" s="2" customFormat="1" ht="17.25" x14ac:dyDescent="0.25">
      <c r="A1192" s="34"/>
      <c r="B1192" s="38" t="s">
        <v>121</v>
      </c>
      <c r="C1192" s="41" t="s">
        <v>3107</v>
      </c>
      <c r="D1192" s="41" t="s">
        <v>971</v>
      </c>
      <c r="E1192" s="13"/>
    </row>
    <row r="1193" spans="1:5" s="2" customFormat="1" ht="34.5" x14ac:dyDescent="0.25">
      <c r="A1193" s="34"/>
      <c r="B1193" s="38" t="s">
        <v>3108</v>
      </c>
      <c r="C1193" s="41" t="s">
        <v>3109</v>
      </c>
      <c r="D1193" s="41" t="s">
        <v>1726</v>
      </c>
      <c r="E1193" s="13"/>
    </row>
    <row r="1194" spans="1:5" s="2" customFormat="1" ht="51.75" x14ac:dyDescent="0.25">
      <c r="A1194" s="34"/>
      <c r="B1194" s="38" t="s">
        <v>3110</v>
      </c>
      <c r="C1194" s="41" t="s">
        <v>3111</v>
      </c>
      <c r="D1194" s="41" t="s">
        <v>1726</v>
      </c>
      <c r="E1194" s="13"/>
    </row>
    <row r="1195" spans="1:5" s="2" customFormat="1" ht="51.75" x14ac:dyDescent="0.25">
      <c r="A1195" s="34"/>
      <c r="B1195" s="38" t="s">
        <v>3112</v>
      </c>
      <c r="C1195" s="41" t="s">
        <v>3113</v>
      </c>
      <c r="D1195" s="41" t="s">
        <v>3114</v>
      </c>
      <c r="E1195" s="13"/>
    </row>
    <row r="1196" spans="1:5" s="2" customFormat="1" ht="51.75" x14ac:dyDescent="0.25">
      <c r="A1196" s="34"/>
      <c r="B1196" s="38" t="s">
        <v>3115</v>
      </c>
      <c r="C1196" s="41" t="s">
        <v>3116</v>
      </c>
      <c r="D1196" s="41" t="s">
        <v>3117</v>
      </c>
      <c r="E1196" s="13"/>
    </row>
    <row r="1197" spans="1:5" s="2" customFormat="1" ht="34.5" x14ac:dyDescent="0.25">
      <c r="A1197" s="34"/>
      <c r="B1197" s="38" t="s">
        <v>3118</v>
      </c>
      <c r="C1197" s="41" t="s">
        <v>3119</v>
      </c>
      <c r="D1197" s="41" t="s">
        <v>1726</v>
      </c>
      <c r="E1197" s="13"/>
    </row>
    <row r="1198" spans="1:5" s="2" customFormat="1" ht="34.5" x14ac:dyDescent="0.25">
      <c r="A1198" s="34"/>
      <c r="B1198" s="38" t="s">
        <v>3120</v>
      </c>
      <c r="C1198" s="41" t="s">
        <v>3121</v>
      </c>
      <c r="D1198" s="41" t="s">
        <v>1726</v>
      </c>
      <c r="E1198" s="13"/>
    </row>
    <row r="1199" spans="1:5" s="2" customFormat="1" ht="34.5" x14ac:dyDescent="0.25">
      <c r="A1199" s="34"/>
      <c r="B1199" s="38" t="s">
        <v>3122</v>
      </c>
      <c r="C1199" s="41" t="s">
        <v>3123</v>
      </c>
      <c r="D1199" s="41" t="s">
        <v>1726</v>
      </c>
      <c r="E1199" s="13"/>
    </row>
    <row r="1200" spans="1:5" s="2" customFormat="1" ht="34.5" x14ac:dyDescent="0.25">
      <c r="A1200" s="34"/>
      <c r="B1200" s="38" t="s">
        <v>3124</v>
      </c>
      <c r="C1200" s="41" t="s">
        <v>3125</v>
      </c>
      <c r="D1200" s="41" t="s">
        <v>1726</v>
      </c>
      <c r="E1200" s="13"/>
    </row>
    <row r="1201" spans="1:5" s="2" customFormat="1" ht="34.5" x14ac:dyDescent="0.25">
      <c r="A1201" s="34"/>
      <c r="B1201" s="38" t="s">
        <v>3126</v>
      </c>
      <c r="C1201" s="41" t="s">
        <v>3127</v>
      </c>
      <c r="D1201" s="41" t="s">
        <v>3128</v>
      </c>
      <c r="E1201" s="13"/>
    </row>
    <row r="1202" spans="1:5" s="2" customFormat="1" ht="17.25" x14ac:dyDescent="0.25">
      <c r="A1202" s="34"/>
      <c r="B1202" s="38" t="s">
        <v>3129</v>
      </c>
      <c r="C1202" s="41" t="s">
        <v>3130</v>
      </c>
      <c r="D1202" s="41" t="s">
        <v>1726</v>
      </c>
      <c r="E1202" s="13"/>
    </row>
    <row r="1203" spans="1:5" s="2" customFormat="1" ht="51.75" x14ac:dyDescent="0.25">
      <c r="A1203" s="34"/>
      <c r="B1203" s="38" t="s">
        <v>3131</v>
      </c>
      <c r="C1203" s="41" t="s">
        <v>3132</v>
      </c>
      <c r="D1203" s="41" t="s">
        <v>1726</v>
      </c>
      <c r="E1203" s="13"/>
    </row>
    <row r="1204" spans="1:5" s="2" customFormat="1" ht="51.75" x14ac:dyDescent="0.25">
      <c r="A1204" s="34"/>
      <c r="B1204" s="38" t="s">
        <v>3133</v>
      </c>
      <c r="C1204" s="41" t="s">
        <v>3134</v>
      </c>
      <c r="D1204" s="41" t="s">
        <v>1726</v>
      </c>
      <c r="E1204" s="13"/>
    </row>
    <row r="1205" spans="1:5" s="2" customFormat="1" ht="51.75" x14ac:dyDescent="0.25">
      <c r="A1205" s="34"/>
      <c r="B1205" s="35" t="s">
        <v>3135</v>
      </c>
      <c r="C1205" s="35" t="s">
        <v>3136</v>
      </c>
      <c r="D1205" s="35" t="s">
        <v>3137</v>
      </c>
      <c r="E1205" s="13"/>
    </row>
    <row r="1206" spans="1:5" s="2" customFormat="1" ht="17.25" x14ac:dyDescent="0.25">
      <c r="A1206" s="34"/>
      <c r="B1206" s="38" t="s">
        <v>358</v>
      </c>
      <c r="C1206" s="41" t="s">
        <v>3091</v>
      </c>
      <c r="D1206" s="41" t="s">
        <v>971</v>
      </c>
      <c r="E1206" s="13"/>
    </row>
    <row r="1207" spans="1:5" s="2" customFormat="1" ht="34.5" x14ac:dyDescent="0.25">
      <c r="A1207" s="34"/>
      <c r="B1207" s="38" t="s">
        <v>3138</v>
      </c>
      <c r="C1207" s="41" t="s">
        <v>3139</v>
      </c>
      <c r="D1207" s="41" t="s">
        <v>1726</v>
      </c>
      <c r="E1207" s="13"/>
    </row>
    <row r="1208" spans="1:5" s="2" customFormat="1" ht="17.25" x14ac:dyDescent="0.25">
      <c r="A1208" s="34"/>
      <c r="B1208" s="38" t="s">
        <v>3140</v>
      </c>
      <c r="C1208" s="41" t="s">
        <v>3141</v>
      </c>
      <c r="D1208" s="41" t="s">
        <v>3142</v>
      </c>
      <c r="E1208" s="13"/>
    </row>
    <row r="1209" spans="1:5" s="2" customFormat="1" ht="34.5" x14ac:dyDescent="0.25">
      <c r="A1209" s="34"/>
      <c r="B1209" s="38" t="s">
        <v>3143</v>
      </c>
      <c r="C1209" s="41" t="s">
        <v>3144</v>
      </c>
      <c r="D1209" s="41" t="s">
        <v>3145</v>
      </c>
      <c r="E1209" s="13"/>
    </row>
    <row r="1210" spans="1:5" s="2" customFormat="1" ht="34.5" x14ac:dyDescent="0.25">
      <c r="A1210" s="34"/>
      <c r="B1210" s="38" t="s">
        <v>3098</v>
      </c>
      <c r="C1210" s="41" t="s">
        <v>3146</v>
      </c>
      <c r="D1210" s="41" t="s">
        <v>3097</v>
      </c>
      <c r="E1210" s="13"/>
    </row>
    <row r="1211" spans="1:5" s="2" customFormat="1" ht="34.5" x14ac:dyDescent="0.25">
      <c r="A1211" s="34"/>
      <c r="B1211" s="38" t="s">
        <v>3147</v>
      </c>
      <c r="C1211" s="41" t="s">
        <v>3148</v>
      </c>
      <c r="D1211" s="41" t="s">
        <v>1726</v>
      </c>
      <c r="E1211" s="13"/>
    </row>
    <row r="1212" spans="1:5" s="2" customFormat="1" ht="34.5" x14ac:dyDescent="0.25">
      <c r="A1212" s="34"/>
      <c r="B1212" s="38" t="s">
        <v>3149</v>
      </c>
      <c r="C1212" s="41" t="s">
        <v>3150</v>
      </c>
      <c r="D1212" s="41" t="s">
        <v>679</v>
      </c>
      <c r="E1212" s="13"/>
    </row>
    <row r="1213" spans="1:5" s="2" customFormat="1" ht="34.5" x14ac:dyDescent="0.25">
      <c r="A1213" s="34"/>
      <c r="B1213" s="38" t="s">
        <v>3151</v>
      </c>
      <c r="C1213" s="41" t="s">
        <v>3152</v>
      </c>
      <c r="D1213" s="41" t="s">
        <v>3153</v>
      </c>
      <c r="E1213" s="13"/>
    </row>
    <row r="1214" spans="1:5" s="2" customFormat="1" ht="34.5" x14ac:dyDescent="0.25">
      <c r="A1214" s="34"/>
      <c r="B1214" s="35" t="s">
        <v>3154</v>
      </c>
      <c r="C1214" s="35" t="s">
        <v>3155</v>
      </c>
      <c r="D1214" s="35" t="s">
        <v>3156</v>
      </c>
      <c r="E1214" s="13"/>
    </row>
    <row r="1215" spans="1:5" s="2" customFormat="1" ht="17.25" x14ac:dyDescent="0.25">
      <c r="A1215" s="34"/>
      <c r="B1215" s="38" t="s">
        <v>3157</v>
      </c>
      <c r="C1215" s="41" t="s">
        <v>3158</v>
      </c>
      <c r="D1215" s="41" t="s">
        <v>3097</v>
      </c>
      <c r="E1215" s="13"/>
    </row>
    <row r="1216" spans="1:5" s="2" customFormat="1" ht="34.5" x14ac:dyDescent="0.25">
      <c r="A1216" s="34"/>
      <c r="B1216" s="38" t="s">
        <v>3159</v>
      </c>
      <c r="C1216" s="41" t="s">
        <v>3160</v>
      </c>
      <c r="D1216" s="41" t="s">
        <v>679</v>
      </c>
      <c r="E1216" s="13"/>
    </row>
    <row r="1217" spans="1:5" s="2" customFormat="1" ht="34.5" x14ac:dyDescent="0.25">
      <c r="A1217" s="34"/>
      <c r="B1217" s="38" t="s">
        <v>3161</v>
      </c>
      <c r="C1217" s="41" t="s">
        <v>3162</v>
      </c>
      <c r="D1217" s="41" t="s">
        <v>1726</v>
      </c>
      <c r="E1217" s="13"/>
    </row>
    <row r="1218" spans="1:5" s="2" customFormat="1" ht="24.75" x14ac:dyDescent="0.25">
      <c r="A1218" s="974" t="s">
        <v>3163</v>
      </c>
      <c r="B1218" s="974"/>
      <c r="C1218" s="974"/>
      <c r="D1218" s="974"/>
    </row>
    <row r="1219" spans="1:5" s="2" customFormat="1" ht="34.5" x14ac:dyDescent="0.25">
      <c r="A1219" s="34"/>
      <c r="B1219" s="35" t="s">
        <v>3164</v>
      </c>
      <c r="C1219" s="35" t="s">
        <v>3165</v>
      </c>
      <c r="D1219" s="35" t="s">
        <v>3166</v>
      </c>
      <c r="E1219" s="13"/>
    </row>
    <row r="1220" spans="1:5" s="2" customFormat="1" ht="34.5" x14ac:dyDescent="0.25">
      <c r="A1220" s="34"/>
      <c r="B1220" s="38" t="s">
        <v>3167</v>
      </c>
      <c r="C1220" s="41" t="s">
        <v>3168</v>
      </c>
      <c r="D1220" s="41" t="s">
        <v>3169</v>
      </c>
      <c r="E1220" s="13"/>
    </row>
    <row r="1221" spans="1:5" s="2" customFormat="1" ht="34.5" x14ac:dyDescent="0.25">
      <c r="A1221" s="34"/>
      <c r="B1221" s="38" t="s">
        <v>3170</v>
      </c>
      <c r="C1221" s="41" t="s">
        <v>3168</v>
      </c>
      <c r="D1221" s="41" t="s">
        <v>3171</v>
      </c>
      <c r="E1221" s="13"/>
    </row>
    <row r="1222" spans="1:5" s="2" customFormat="1" ht="34.5" x14ac:dyDescent="0.25">
      <c r="A1222" s="34"/>
      <c r="B1222" s="38" t="s">
        <v>3172</v>
      </c>
      <c r="C1222" s="41" t="s">
        <v>3173</v>
      </c>
      <c r="D1222" s="41" t="s">
        <v>2920</v>
      </c>
      <c r="E1222" s="13"/>
    </row>
    <row r="1223" spans="1:5" s="2" customFormat="1" ht="34.5" x14ac:dyDescent="0.25">
      <c r="A1223" s="34"/>
      <c r="B1223" s="38" t="s">
        <v>3174</v>
      </c>
      <c r="C1223" s="41" t="s">
        <v>3175</v>
      </c>
      <c r="D1223" s="41" t="s">
        <v>3176</v>
      </c>
      <c r="E1223" s="13"/>
    </row>
    <row r="1224" spans="1:5" s="2" customFormat="1" ht="34.5" x14ac:dyDescent="0.25">
      <c r="A1224" s="34"/>
      <c r="B1224" s="38" t="s">
        <v>3177</v>
      </c>
      <c r="C1224" s="41" t="s">
        <v>3168</v>
      </c>
      <c r="D1224" s="41" t="s">
        <v>3178</v>
      </c>
      <c r="E1224" s="13"/>
    </row>
    <row r="1225" spans="1:5" s="2" customFormat="1" ht="34.5" x14ac:dyDescent="0.25">
      <c r="A1225" s="34"/>
      <c r="B1225" s="38" t="s">
        <v>3179</v>
      </c>
      <c r="C1225" s="41" t="s">
        <v>3175</v>
      </c>
      <c r="D1225" s="41" t="s">
        <v>2915</v>
      </c>
      <c r="E1225" s="13"/>
    </row>
    <row r="1226" spans="1:5" s="2" customFormat="1" ht="34.5" x14ac:dyDescent="0.25">
      <c r="A1226" s="34"/>
      <c r="B1226" s="38" t="s">
        <v>3180</v>
      </c>
      <c r="C1226" s="41" t="s">
        <v>3181</v>
      </c>
      <c r="D1226" s="41" t="s">
        <v>2227</v>
      </c>
      <c r="E1226" s="13"/>
    </row>
    <row r="1227" spans="1:5" s="2" customFormat="1" ht="34.5" x14ac:dyDescent="0.25">
      <c r="A1227" s="34"/>
      <c r="B1227" s="38" t="s">
        <v>3182</v>
      </c>
      <c r="C1227" s="41" t="s">
        <v>3183</v>
      </c>
      <c r="D1227" s="41" t="s">
        <v>2227</v>
      </c>
      <c r="E1227" s="13"/>
    </row>
    <row r="1228" spans="1:5" s="2" customFormat="1" ht="34.5" x14ac:dyDescent="0.25">
      <c r="A1228" s="34"/>
      <c r="B1228" s="35" t="s">
        <v>3184</v>
      </c>
      <c r="C1228" s="35" t="s">
        <v>3185</v>
      </c>
      <c r="D1228" s="35" t="s">
        <v>3186</v>
      </c>
      <c r="E1228" s="13"/>
    </row>
    <row r="1229" spans="1:5" s="2" customFormat="1" ht="34.5" x14ac:dyDescent="0.25">
      <c r="A1229" s="34"/>
      <c r="B1229" s="38" t="s">
        <v>3187</v>
      </c>
      <c r="C1229" s="41" t="s">
        <v>3188</v>
      </c>
      <c r="D1229" s="41" t="s">
        <v>2227</v>
      </c>
      <c r="E1229" s="13"/>
    </row>
    <row r="1230" spans="1:5" s="2" customFormat="1" ht="34.5" x14ac:dyDescent="0.25">
      <c r="A1230" s="34"/>
      <c r="B1230" s="38" t="s">
        <v>3189</v>
      </c>
      <c r="C1230" s="41" t="s">
        <v>3190</v>
      </c>
      <c r="D1230" s="41" t="s">
        <v>3191</v>
      </c>
      <c r="E1230" s="13"/>
    </row>
    <row r="1231" spans="1:5" s="2" customFormat="1" ht="34.5" x14ac:dyDescent="0.25">
      <c r="A1231" s="34"/>
      <c r="B1231" s="38" t="s">
        <v>3192</v>
      </c>
      <c r="C1231" s="41" t="s">
        <v>3193</v>
      </c>
      <c r="D1231" s="41" t="s">
        <v>2227</v>
      </c>
      <c r="E1231" s="13"/>
    </row>
    <row r="1232" spans="1:5" s="2" customFormat="1" ht="34.5" x14ac:dyDescent="0.25">
      <c r="A1232" s="34"/>
      <c r="B1232" s="38" t="s">
        <v>3194</v>
      </c>
      <c r="C1232" s="41" t="s">
        <v>3190</v>
      </c>
      <c r="D1232" s="41" t="s">
        <v>3195</v>
      </c>
      <c r="E1232" s="13"/>
    </row>
    <row r="1233" spans="1:5" s="2" customFormat="1" ht="17.25" x14ac:dyDescent="0.25">
      <c r="A1233" s="34"/>
      <c r="B1233" s="38" t="s">
        <v>3196</v>
      </c>
      <c r="C1233" s="41" t="s">
        <v>3197</v>
      </c>
      <c r="D1233" s="41" t="s">
        <v>3198</v>
      </c>
      <c r="E1233" s="13"/>
    </row>
    <row r="1234" spans="1:5" s="2" customFormat="1" ht="34.5" x14ac:dyDescent="0.25">
      <c r="A1234" s="34"/>
      <c r="B1234" s="35" t="s">
        <v>3199</v>
      </c>
      <c r="C1234" s="35" t="s">
        <v>3200</v>
      </c>
      <c r="D1234" s="35" t="s">
        <v>3201</v>
      </c>
      <c r="E1234" s="13"/>
    </row>
    <row r="1235" spans="1:5" s="2" customFormat="1" ht="34.5" x14ac:dyDescent="0.25">
      <c r="A1235" s="34"/>
      <c r="B1235" s="38" t="s">
        <v>3202</v>
      </c>
      <c r="C1235" s="41" t="s">
        <v>3203</v>
      </c>
      <c r="D1235" s="41" t="s">
        <v>3204</v>
      </c>
      <c r="E1235" s="13"/>
    </row>
    <row r="1236" spans="1:5" s="2" customFormat="1" ht="34.5" x14ac:dyDescent="0.25">
      <c r="A1236" s="34"/>
      <c r="B1236" s="38" t="s">
        <v>3205</v>
      </c>
      <c r="C1236" s="41" t="s">
        <v>3206</v>
      </c>
      <c r="D1236" s="41" t="s">
        <v>1546</v>
      </c>
      <c r="E1236" s="13"/>
    </row>
    <row r="1237" spans="1:5" s="2" customFormat="1" ht="34.5" x14ac:dyDescent="0.25">
      <c r="A1237" s="34"/>
      <c r="B1237" s="38" t="s">
        <v>3207</v>
      </c>
      <c r="C1237" s="41" t="s">
        <v>3193</v>
      </c>
      <c r="D1237" s="41" t="s">
        <v>3204</v>
      </c>
      <c r="E1237" s="13"/>
    </row>
    <row r="1238" spans="1:5" s="2" customFormat="1" ht="34.5" x14ac:dyDescent="0.25">
      <c r="A1238" s="34"/>
      <c r="B1238" s="38" t="s">
        <v>3208</v>
      </c>
      <c r="C1238" s="41" t="s">
        <v>3193</v>
      </c>
      <c r="D1238" s="41" t="s">
        <v>3204</v>
      </c>
      <c r="E1238" s="13"/>
    </row>
    <row r="1239" spans="1:5" s="2" customFormat="1" ht="34.5" x14ac:dyDescent="0.25">
      <c r="A1239" s="34"/>
      <c r="B1239" s="38" t="s">
        <v>3209</v>
      </c>
      <c r="C1239" s="41" t="s">
        <v>3210</v>
      </c>
      <c r="D1239" s="41" t="s">
        <v>1546</v>
      </c>
      <c r="E1239" s="13"/>
    </row>
    <row r="1240" spans="1:5" s="2" customFormat="1" ht="34.5" x14ac:dyDescent="0.25">
      <c r="A1240" s="34"/>
      <c r="B1240" s="38" t="s">
        <v>3211</v>
      </c>
      <c r="C1240" s="41" t="s">
        <v>3212</v>
      </c>
      <c r="D1240" s="41" t="s">
        <v>3213</v>
      </c>
      <c r="E1240" s="13"/>
    </row>
    <row r="1241" spans="1:5" s="2" customFormat="1" ht="34.5" x14ac:dyDescent="0.25">
      <c r="A1241" s="34"/>
      <c r="B1241" s="38" t="s">
        <v>3214</v>
      </c>
      <c r="C1241" s="41" t="s">
        <v>3193</v>
      </c>
      <c r="D1241" s="41" t="s">
        <v>3204</v>
      </c>
      <c r="E1241" s="13"/>
    </row>
    <row r="1242" spans="1:5" s="2" customFormat="1" ht="34.5" x14ac:dyDescent="0.25">
      <c r="A1242" s="34"/>
      <c r="B1242" s="38" t="s">
        <v>3215</v>
      </c>
      <c r="C1242" s="41" t="s">
        <v>3193</v>
      </c>
      <c r="D1242" s="41" t="s">
        <v>3204</v>
      </c>
      <c r="E1242" s="13"/>
    </row>
    <row r="1243" spans="1:5" s="2" customFormat="1" ht="34.5" x14ac:dyDescent="0.25">
      <c r="A1243" s="34"/>
      <c r="B1243" s="38" t="s">
        <v>3216</v>
      </c>
      <c r="C1243" s="41" t="s">
        <v>3206</v>
      </c>
      <c r="D1243" s="41" t="s">
        <v>3204</v>
      </c>
      <c r="E1243" s="13"/>
    </row>
    <row r="1244" spans="1:5" s="2" customFormat="1" ht="34.5" x14ac:dyDescent="0.25">
      <c r="A1244" s="34"/>
      <c r="B1244" s="38" t="s">
        <v>3217</v>
      </c>
      <c r="C1244" s="41" t="s">
        <v>3206</v>
      </c>
      <c r="D1244" s="41" t="s">
        <v>3204</v>
      </c>
      <c r="E1244" s="13"/>
    </row>
    <row r="1245" spans="1:5" s="2" customFormat="1" ht="34.5" x14ac:dyDescent="0.25">
      <c r="A1245" s="34"/>
      <c r="B1245" s="38" t="s">
        <v>3218</v>
      </c>
      <c r="C1245" s="41" t="s">
        <v>3219</v>
      </c>
      <c r="D1245" s="41" t="s">
        <v>3220</v>
      </c>
      <c r="E1245" s="13"/>
    </row>
    <row r="1246" spans="1:5" s="2" customFormat="1" ht="34.5" x14ac:dyDescent="0.25">
      <c r="A1246" s="34"/>
      <c r="B1246" s="38" t="s">
        <v>3221</v>
      </c>
      <c r="C1246" s="41" t="s">
        <v>3219</v>
      </c>
      <c r="D1246" s="41" t="s">
        <v>3222</v>
      </c>
      <c r="E1246" s="13"/>
    </row>
    <row r="1247" spans="1:5" s="2" customFormat="1" ht="34.5" x14ac:dyDescent="0.25">
      <c r="A1247" s="34"/>
      <c r="B1247" s="35" t="s">
        <v>3223</v>
      </c>
      <c r="C1247" s="35" t="s">
        <v>3224</v>
      </c>
      <c r="D1247" s="35" t="s">
        <v>3225</v>
      </c>
      <c r="E1247" s="13"/>
    </row>
    <row r="1248" spans="1:5" s="2" customFormat="1" ht="17.25" x14ac:dyDescent="0.25">
      <c r="A1248" s="34"/>
      <c r="B1248" s="38" t="s">
        <v>3226</v>
      </c>
      <c r="C1248" s="41" t="s">
        <v>3227</v>
      </c>
      <c r="D1248" s="41" t="s">
        <v>3228</v>
      </c>
      <c r="E1248" s="13"/>
    </row>
    <row r="1249" spans="1:5" s="2" customFormat="1" ht="17.25" x14ac:dyDescent="0.25">
      <c r="A1249" s="34"/>
      <c r="B1249" s="38" t="s">
        <v>3229</v>
      </c>
      <c r="C1249" s="41" t="s">
        <v>3227</v>
      </c>
      <c r="D1249" s="41" t="s">
        <v>3228</v>
      </c>
      <c r="E1249" s="13"/>
    </row>
    <row r="1250" spans="1:5" s="2" customFormat="1" ht="34.5" x14ac:dyDescent="0.25">
      <c r="A1250" s="34"/>
      <c r="B1250" s="38" t="s">
        <v>3230</v>
      </c>
      <c r="C1250" s="41" t="s">
        <v>3231</v>
      </c>
      <c r="D1250" s="41" t="s">
        <v>971</v>
      </c>
      <c r="E1250" s="13"/>
    </row>
    <row r="1251" spans="1:5" s="2" customFormat="1" ht="34.5" x14ac:dyDescent="0.25">
      <c r="A1251" s="34"/>
      <c r="B1251" s="38" t="s">
        <v>3232</v>
      </c>
      <c r="C1251" s="41" t="s">
        <v>3233</v>
      </c>
      <c r="D1251" s="41" t="s">
        <v>3092</v>
      </c>
      <c r="E1251" s="13"/>
    </row>
    <row r="1252" spans="1:5" s="2" customFormat="1" ht="34.5" x14ac:dyDescent="0.25">
      <c r="A1252" s="34"/>
      <c r="B1252" s="35" t="s">
        <v>3234</v>
      </c>
      <c r="C1252" s="35" t="s">
        <v>3235</v>
      </c>
      <c r="D1252" s="35" t="s">
        <v>3236</v>
      </c>
      <c r="E1252" s="13"/>
    </row>
    <row r="1253" spans="1:5" s="2" customFormat="1" ht="17.25" x14ac:dyDescent="0.25">
      <c r="A1253" s="34"/>
      <c r="B1253" s="38" t="s">
        <v>3237</v>
      </c>
      <c r="C1253" s="41" t="s">
        <v>3238</v>
      </c>
      <c r="D1253" s="41" t="s">
        <v>679</v>
      </c>
      <c r="E1253" s="13"/>
    </row>
    <row r="1254" spans="1:5" s="2" customFormat="1" ht="17.25" x14ac:dyDescent="0.25">
      <c r="A1254" s="34"/>
      <c r="B1254" s="38" t="s">
        <v>3239</v>
      </c>
      <c r="C1254" s="41" t="s">
        <v>3240</v>
      </c>
      <c r="D1254" s="41" t="s">
        <v>679</v>
      </c>
      <c r="E1254" s="13"/>
    </row>
    <row r="1255" spans="1:5" s="2" customFormat="1" ht="34.5" x14ac:dyDescent="0.25">
      <c r="A1255" s="34"/>
      <c r="B1255" s="38" t="s">
        <v>3241</v>
      </c>
      <c r="C1255" s="41" t="s">
        <v>3242</v>
      </c>
      <c r="D1255" s="41" t="s">
        <v>679</v>
      </c>
      <c r="E1255" s="13"/>
    </row>
    <row r="1256" spans="1:5" s="2" customFormat="1" ht="17.25" x14ac:dyDescent="0.25">
      <c r="A1256" s="34"/>
      <c r="B1256" s="38" t="s">
        <v>3243</v>
      </c>
      <c r="C1256" s="41" t="s">
        <v>3244</v>
      </c>
      <c r="D1256" s="41" t="s">
        <v>679</v>
      </c>
      <c r="E1256" s="13"/>
    </row>
    <row r="1257" spans="1:5" s="2" customFormat="1" ht="34.5" x14ac:dyDescent="0.25">
      <c r="A1257" s="34"/>
      <c r="B1257" s="38" t="s">
        <v>3245</v>
      </c>
      <c r="C1257" s="41" t="s">
        <v>3190</v>
      </c>
      <c r="D1257" s="41" t="s">
        <v>2227</v>
      </c>
      <c r="E1257" s="13"/>
    </row>
    <row r="1258" spans="1:5" s="2" customFormat="1" ht="17.25" x14ac:dyDescent="0.25">
      <c r="A1258" s="34"/>
      <c r="B1258" s="38" t="s">
        <v>3246</v>
      </c>
      <c r="C1258" s="41" t="s">
        <v>3247</v>
      </c>
      <c r="D1258" s="41" t="s">
        <v>679</v>
      </c>
      <c r="E1258" s="13"/>
    </row>
    <row r="1259" spans="1:5" s="2" customFormat="1" ht="17.25" x14ac:dyDescent="0.25">
      <c r="A1259" s="34"/>
      <c r="B1259" s="38" t="s">
        <v>3248</v>
      </c>
      <c r="C1259" s="41" t="s">
        <v>3249</v>
      </c>
      <c r="D1259" s="41" t="s">
        <v>679</v>
      </c>
      <c r="E1259" s="13"/>
    </row>
    <row r="1260" spans="1:5" s="2" customFormat="1" ht="34.5" x14ac:dyDescent="0.25">
      <c r="A1260" s="34"/>
      <c r="B1260" s="38" t="s">
        <v>3250</v>
      </c>
      <c r="C1260" s="41" t="s">
        <v>3190</v>
      </c>
      <c r="D1260" s="41" t="s">
        <v>679</v>
      </c>
      <c r="E1260" s="13"/>
    </row>
    <row r="1261" spans="1:5" s="2" customFormat="1" ht="24.75" x14ac:dyDescent="0.25">
      <c r="A1261" s="974" t="s">
        <v>3251</v>
      </c>
      <c r="B1261" s="974"/>
      <c r="C1261" s="974"/>
      <c r="D1261" s="974"/>
    </row>
    <row r="1262" spans="1:5" ht="17.25" x14ac:dyDescent="0.25">
      <c r="B1262" s="35" t="s">
        <v>3256</v>
      </c>
      <c r="C1262" s="35" t="s">
        <v>3257</v>
      </c>
      <c r="D1262" s="35" t="s">
        <v>3258</v>
      </c>
    </row>
    <row r="1263" spans="1:5" ht="34.5" x14ac:dyDescent="0.25">
      <c r="B1263" s="38" t="s">
        <v>3259</v>
      </c>
      <c r="C1263" s="41" t="s">
        <v>3260</v>
      </c>
      <c r="D1263" s="41" t="s">
        <v>3261</v>
      </c>
    </row>
    <row r="1264" spans="1:5" ht="17.25" x14ac:dyDescent="0.25">
      <c r="B1264" s="38" t="s">
        <v>3262</v>
      </c>
      <c r="C1264" s="41" t="s">
        <v>3263</v>
      </c>
      <c r="D1264" s="41" t="s">
        <v>3264</v>
      </c>
    </row>
    <row r="1265" spans="2:4" ht="34.5" x14ac:dyDescent="0.25">
      <c r="B1265" s="38" t="s">
        <v>3265</v>
      </c>
      <c r="C1265" s="41" t="s">
        <v>3266</v>
      </c>
      <c r="D1265" s="41" t="s">
        <v>3267</v>
      </c>
    </row>
    <row r="1266" spans="2:4" ht="17.25" x14ac:dyDescent="0.25">
      <c r="B1266" s="38" t="s">
        <v>3268</v>
      </c>
      <c r="C1266" s="41" t="s">
        <v>3269</v>
      </c>
      <c r="D1266" s="41" t="s">
        <v>3270</v>
      </c>
    </row>
    <row r="1267" spans="2:4" ht="34.5" x14ac:dyDescent="0.25">
      <c r="B1267" s="38" t="s">
        <v>3271</v>
      </c>
      <c r="C1267" s="41" t="s">
        <v>3272</v>
      </c>
      <c r="D1267" s="41" t="s">
        <v>3273</v>
      </c>
    </row>
    <row r="1268" spans="2:4" ht="155.25" x14ac:dyDescent="0.25">
      <c r="D1268" s="35" t="s">
        <v>3274</v>
      </c>
    </row>
  </sheetData>
  <mergeCells count="39">
    <mergeCell ref="A121:D121"/>
    <mergeCell ref="A6:D6"/>
    <mergeCell ref="A35:D35"/>
    <mergeCell ref="A48:D48"/>
    <mergeCell ref="A84:D84"/>
    <mergeCell ref="A108:D108"/>
    <mergeCell ref="A451:D451"/>
    <mergeCell ref="A168:D168"/>
    <mergeCell ref="A174:D174"/>
    <mergeCell ref="A200:D200"/>
    <mergeCell ref="A210:D210"/>
    <mergeCell ref="A245:D245"/>
    <mergeCell ref="A261:D261"/>
    <mergeCell ref="A291:D291"/>
    <mergeCell ref="A347:D347"/>
    <mergeCell ref="A373:D373"/>
    <mergeCell ref="A405:D405"/>
    <mergeCell ref="A425:D425"/>
    <mergeCell ref="A979:D979"/>
    <mergeCell ref="A472:D472"/>
    <mergeCell ref="A536:D536"/>
    <mergeCell ref="A584:D584"/>
    <mergeCell ref="A620:D620"/>
    <mergeCell ref="A639:D639"/>
    <mergeCell ref="A659:D659"/>
    <mergeCell ref="A681:D681"/>
    <mergeCell ref="A698:D698"/>
    <mergeCell ref="A718:D718"/>
    <mergeCell ref="A853:D853"/>
    <mergeCell ref="A873:D873"/>
    <mergeCell ref="A1183:D1183"/>
    <mergeCell ref="A1218:D1218"/>
    <mergeCell ref="A1261:D1261"/>
    <mergeCell ref="A1022:D1022"/>
    <mergeCell ref="A1055:D1055"/>
    <mergeCell ref="A1081:D1081"/>
    <mergeCell ref="A1113:D1113"/>
    <mergeCell ref="A1139:D1139"/>
    <mergeCell ref="A1152:D1152"/>
  </mergeCells>
  <pageMargins left="0.7" right="0.7" top="0.75" bottom="0.75" header="0.3" footer="0.3"/>
  <pageSetup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9"/>
  <sheetViews>
    <sheetView view="pageBreakPreview" zoomScale="60" zoomScaleNormal="106" workbookViewId="0">
      <selection activeCell="E39" sqref="E39"/>
    </sheetView>
  </sheetViews>
  <sheetFormatPr defaultRowHeight="15.75" x14ac:dyDescent="0.25"/>
  <cols>
    <col min="1" max="1" width="3.42578125" style="177" customWidth="1"/>
    <col min="2" max="2" width="4" style="176" customWidth="1"/>
    <col min="3" max="3" width="45.7109375" style="177" customWidth="1"/>
    <col min="4" max="4" width="42.5703125" style="177" customWidth="1"/>
    <col min="5" max="5" width="44.28515625" style="177" customWidth="1"/>
    <col min="6" max="16384" width="9.140625" style="177"/>
  </cols>
  <sheetData>
    <row r="1" spans="2:5" ht="35.25" customHeight="1" x14ac:dyDescent="0.25">
      <c r="B1" s="975" t="s">
        <v>5051</v>
      </c>
      <c r="C1" s="975"/>
      <c r="D1" s="975"/>
      <c r="E1" s="975"/>
    </row>
    <row r="2" spans="2:5" s="179" customFormat="1" ht="19.5" x14ac:dyDescent="0.25">
      <c r="B2" s="178" t="s">
        <v>4462</v>
      </c>
      <c r="C2" s="178" t="s">
        <v>4489</v>
      </c>
      <c r="D2" s="178" t="s">
        <v>5192</v>
      </c>
      <c r="E2" s="178" t="s">
        <v>4490</v>
      </c>
    </row>
    <row r="3" spans="2:5" s="182" customFormat="1" ht="31.5" x14ac:dyDescent="0.25">
      <c r="B3" s="180" t="s">
        <v>6</v>
      </c>
      <c r="C3" s="187" t="s">
        <v>3933</v>
      </c>
      <c r="D3" s="187" t="s">
        <v>4491</v>
      </c>
      <c r="E3" s="187" t="s">
        <v>4492</v>
      </c>
    </row>
    <row r="4" spans="2:5" x14ac:dyDescent="0.25">
      <c r="B4" s="183">
        <v>1</v>
      </c>
      <c r="C4" s="184" t="s">
        <v>4493</v>
      </c>
      <c r="D4" s="185" t="s">
        <v>4494</v>
      </c>
      <c r="E4" s="185" t="s">
        <v>4495</v>
      </c>
    </row>
    <row r="5" spans="2:5" x14ac:dyDescent="0.25">
      <c r="B5" s="183">
        <v>2</v>
      </c>
      <c r="C5" s="184" t="s">
        <v>4496</v>
      </c>
      <c r="D5" s="185" t="s">
        <v>4497</v>
      </c>
      <c r="E5" s="185" t="s">
        <v>4498</v>
      </c>
    </row>
    <row r="6" spans="2:5" x14ac:dyDescent="0.25">
      <c r="B6" s="183">
        <v>3</v>
      </c>
      <c r="C6" s="184" t="s">
        <v>4499</v>
      </c>
      <c r="D6" s="185" t="s">
        <v>4500</v>
      </c>
      <c r="E6" s="185" t="s">
        <v>4501</v>
      </c>
    </row>
    <row r="7" spans="2:5" x14ac:dyDescent="0.25">
      <c r="B7" s="183">
        <v>4</v>
      </c>
      <c r="C7" s="184" t="s">
        <v>4502</v>
      </c>
      <c r="D7" s="184" t="s">
        <v>4503</v>
      </c>
      <c r="E7" s="184" t="s">
        <v>4504</v>
      </c>
    </row>
    <row r="8" spans="2:5" x14ac:dyDescent="0.25">
      <c r="B8" s="183">
        <v>5</v>
      </c>
      <c r="C8" s="184" t="s">
        <v>4505</v>
      </c>
      <c r="D8" s="184" t="s">
        <v>4506</v>
      </c>
      <c r="E8" s="184" t="s">
        <v>4507</v>
      </c>
    </row>
    <row r="9" spans="2:5" ht="31.5" x14ac:dyDescent="0.25">
      <c r="B9" s="183">
        <v>6</v>
      </c>
      <c r="C9" s="184" t="s">
        <v>4508</v>
      </c>
      <c r="D9" s="184" t="s">
        <v>4509</v>
      </c>
      <c r="E9" s="184" t="s">
        <v>4510</v>
      </c>
    </row>
    <row r="10" spans="2:5" x14ac:dyDescent="0.25">
      <c r="B10" s="183">
        <v>7</v>
      </c>
      <c r="C10" s="186" t="s">
        <v>4511</v>
      </c>
      <c r="D10" s="185" t="s">
        <v>4512</v>
      </c>
      <c r="E10" s="185" t="s">
        <v>4513</v>
      </c>
    </row>
    <row r="11" spans="2:5" x14ac:dyDescent="0.25">
      <c r="B11" s="183">
        <v>8</v>
      </c>
      <c r="C11" s="184" t="s">
        <v>4514</v>
      </c>
      <c r="D11" s="184" t="s">
        <v>4515</v>
      </c>
      <c r="E11" s="184" t="s">
        <v>4516</v>
      </c>
    </row>
    <row r="12" spans="2:5" x14ac:dyDescent="0.25">
      <c r="B12" s="183">
        <v>9</v>
      </c>
      <c r="C12" s="184" t="s">
        <v>4517</v>
      </c>
      <c r="D12" s="184" t="s">
        <v>2564</v>
      </c>
      <c r="E12" s="184" t="s">
        <v>4518</v>
      </c>
    </row>
    <row r="13" spans="2:5" x14ac:dyDescent="0.25">
      <c r="B13" s="183">
        <v>10</v>
      </c>
      <c r="C13" s="184" t="s">
        <v>4519</v>
      </c>
      <c r="D13" s="184" t="s">
        <v>4520</v>
      </c>
      <c r="E13" s="184" t="s">
        <v>4521</v>
      </c>
    </row>
    <row r="14" spans="2:5" x14ac:dyDescent="0.25">
      <c r="B14" s="183">
        <v>11</v>
      </c>
      <c r="C14" s="184" t="s">
        <v>4522</v>
      </c>
      <c r="D14" s="184" t="s">
        <v>4523</v>
      </c>
      <c r="E14" s="184" t="s">
        <v>4524</v>
      </c>
    </row>
    <row r="15" spans="2:5" x14ac:dyDescent="0.25">
      <c r="B15" s="183">
        <v>12</v>
      </c>
      <c r="C15" s="184" t="s">
        <v>4525</v>
      </c>
      <c r="D15" s="184" t="s">
        <v>4526</v>
      </c>
      <c r="E15" s="184" t="s">
        <v>4527</v>
      </c>
    </row>
    <row r="16" spans="2:5" x14ac:dyDescent="0.25">
      <c r="B16" s="183">
        <v>13</v>
      </c>
      <c r="C16" s="184" t="s">
        <v>4528</v>
      </c>
      <c r="D16" s="184" t="s">
        <v>4529</v>
      </c>
      <c r="E16" s="184" t="s">
        <v>4530</v>
      </c>
    </row>
    <row r="17" spans="2:5" ht="31.5" x14ac:dyDescent="0.25">
      <c r="B17" s="183">
        <v>14</v>
      </c>
      <c r="C17" s="184" t="s">
        <v>4531</v>
      </c>
      <c r="D17" s="184" t="s">
        <v>1278</v>
      </c>
      <c r="E17" s="184" t="s">
        <v>4532</v>
      </c>
    </row>
    <row r="18" spans="2:5" x14ac:dyDescent="0.25">
      <c r="B18" s="183">
        <v>15</v>
      </c>
      <c r="C18" s="184" t="s">
        <v>4533</v>
      </c>
      <c r="D18" s="184" t="s">
        <v>4534</v>
      </c>
      <c r="E18" s="184" t="s">
        <v>4535</v>
      </c>
    </row>
    <row r="19" spans="2:5" x14ac:dyDescent="0.25">
      <c r="B19" s="183">
        <v>16</v>
      </c>
      <c r="C19" s="184" t="s">
        <v>4536</v>
      </c>
      <c r="D19" s="184" t="s">
        <v>4537</v>
      </c>
      <c r="E19" s="184" t="s">
        <v>4538</v>
      </c>
    </row>
    <row r="20" spans="2:5" ht="31.5" x14ac:dyDescent="0.25">
      <c r="B20" s="183">
        <v>17</v>
      </c>
      <c r="C20" s="184" t="s">
        <v>4539</v>
      </c>
      <c r="D20" s="184" t="s">
        <v>4540</v>
      </c>
      <c r="E20" s="184" t="s">
        <v>4541</v>
      </c>
    </row>
    <row r="21" spans="2:5" x14ac:dyDescent="0.25">
      <c r="B21" s="183">
        <v>18</v>
      </c>
      <c r="C21" s="184" t="s">
        <v>4542</v>
      </c>
      <c r="D21" s="184" t="s">
        <v>4543</v>
      </c>
      <c r="E21" s="184" t="s">
        <v>4544</v>
      </c>
    </row>
    <row r="22" spans="2:5" x14ac:dyDescent="0.25">
      <c r="B22" s="183">
        <v>19</v>
      </c>
      <c r="C22" s="184" t="s">
        <v>4545</v>
      </c>
      <c r="D22" s="184" t="s">
        <v>4546</v>
      </c>
      <c r="E22" s="184" t="s">
        <v>4547</v>
      </c>
    </row>
    <row r="23" spans="2:5" ht="31.5" x14ac:dyDescent="0.25">
      <c r="B23" s="183">
        <v>20</v>
      </c>
      <c r="C23" s="184" t="s">
        <v>4548</v>
      </c>
      <c r="D23" s="184" t="s">
        <v>4549</v>
      </c>
      <c r="E23" s="184" t="s">
        <v>4550</v>
      </c>
    </row>
    <row r="24" spans="2:5" ht="31.5" x14ac:dyDescent="0.25">
      <c r="B24" s="183">
        <v>21</v>
      </c>
      <c r="C24" s="186" t="s">
        <v>4551</v>
      </c>
      <c r="D24" s="185" t="s">
        <v>4552</v>
      </c>
      <c r="E24" s="185" t="s">
        <v>4553</v>
      </c>
    </row>
    <row r="25" spans="2:5" ht="31.5" x14ac:dyDescent="0.25">
      <c r="B25" s="183">
        <v>22</v>
      </c>
      <c r="C25" s="186" t="s">
        <v>4554</v>
      </c>
      <c r="D25" s="185" t="s">
        <v>4555</v>
      </c>
      <c r="E25" s="185" t="s">
        <v>4556</v>
      </c>
    </row>
    <row r="26" spans="2:5" x14ac:dyDescent="0.25">
      <c r="B26" s="183"/>
      <c r="C26" s="186" t="s">
        <v>4557</v>
      </c>
      <c r="D26" s="185"/>
      <c r="E26" s="185"/>
    </row>
    <row r="27" spans="2:5" ht="31.5" x14ac:dyDescent="0.25">
      <c r="B27" s="180" t="s">
        <v>82</v>
      </c>
      <c r="C27" s="187" t="s">
        <v>4558</v>
      </c>
      <c r="D27" s="181" t="s">
        <v>4559</v>
      </c>
      <c r="E27" s="181" t="s">
        <v>4560</v>
      </c>
    </row>
    <row r="28" spans="2:5" x14ac:dyDescent="0.25">
      <c r="B28" s="183">
        <v>1</v>
      </c>
      <c r="C28" s="184" t="s">
        <v>4561</v>
      </c>
      <c r="D28" s="184" t="s">
        <v>4562</v>
      </c>
      <c r="E28" s="184" t="s">
        <v>4563</v>
      </c>
    </row>
    <row r="29" spans="2:5" x14ac:dyDescent="0.25">
      <c r="B29" s="183">
        <v>2</v>
      </c>
      <c r="C29" s="184" t="s">
        <v>4564</v>
      </c>
      <c r="D29" s="184" t="s">
        <v>4565</v>
      </c>
      <c r="E29" s="184" t="s">
        <v>4566</v>
      </c>
    </row>
    <row r="30" spans="2:5" x14ac:dyDescent="0.25">
      <c r="B30" s="183">
        <v>3</v>
      </c>
      <c r="C30" s="184" t="s">
        <v>4567</v>
      </c>
      <c r="D30" s="184" t="s">
        <v>4568</v>
      </c>
      <c r="E30" s="184" t="s">
        <v>4569</v>
      </c>
    </row>
    <row r="31" spans="2:5" x14ac:dyDescent="0.25">
      <c r="B31" s="183">
        <v>4</v>
      </c>
      <c r="C31" s="184" t="s">
        <v>4570</v>
      </c>
      <c r="D31" s="184" t="s">
        <v>4571</v>
      </c>
      <c r="E31" s="184" t="s">
        <v>4572</v>
      </c>
    </row>
    <row r="32" spans="2:5" x14ac:dyDescent="0.25">
      <c r="B32" s="183">
        <v>5</v>
      </c>
      <c r="C32" s="184" t="s">
        <v>4573</v>
      </c>
      <c r="D32" s="184" t="s">
        <v>4574</v>
      </c>
      <c r="E32" s="184" t="s">
        <v>4575</v>
      </c>
    </row>
    <row r="33" spans="2:5" x14ac:dyDescent="0.25">
      <c r="B33" s="183">
        <v>6</v>
      </c>
      <c r="C33" s="184" t="s">
        <v>4576</v>
      </c>
      <c r="D33" s="184" t="s">
        <v>4577</v>
      </c>
      <c r="E33" s="184" t="s">
        <v>4578</v>
      </c>
    </row>
    <row r="34" spans="2:5" x14ac:dyDescent="0.25">
      <c r="B34" s="183">
        <v>7</v>
      </c>
      <c r="C34" s="184" t="s">
        <v>4579</v>
      </c>
      <c r="D34" s="184" t="s">
        <v>4580</v>
      </c>
      <c r="E34" s="184" t="s">
        <v>4581</v>
      </c>
    </row>
    <row r="35" spans="2:5" x14ac:dyDescent="0.25">
      <c r="B35" s="183">
        <v>8</v>
      </c>
      <c r="C35" s="186" t="s">
        <v>4582</v>
      </c>
      <c r="D35" s="186" t="s">
        <v>4583</v>
      </c>
      <c r="E35" s="185" t="s">
        <v>4584</v>
      </c>
    </row>
    <row r="36" spans="2:5" x14ac:dyDescent="0.25">
      <c r="B36" s="183">
        <v>9</v>
      </c>
      <c r="C36" s="184" t="s">
        <v>4585</v>
      </c>
      <c r="D36" s="184" t="s">
        <v>4586</v>
      </c>
      <c r="E36" s="184" t="s">
        <v>4587</v>
      </c>
    </row>
    <row r="37" spans="2:5" x14ac:dyDescent="0.25">
      <c r="B37" s="183">
        <v>10</v>
      </c>
      <c r="C37" s="186" t="s">
        <v>4588</v>
      </c>
      <c r="D37" s="185" t="s">
        <v>4589</v>
      </c>
      <c r="E37" s="185" t="s">
        <v>4590</v>
      </c>
    </row>
    <row r="38" spans="2:5" x14ac:dyDescent="0.25">
      <c r="B38" s="183">
        <v>11</v>
      </c>
      <c r="C38" s="184" t="s">
        <v>4591</v>
      </c>
      <c r="D38" s="184" t="s">
        <v>4592</v>
      </c>
      <c r="E38" s="184" t="s">
        <v>4593</v>
      </c>
    </row>
    <row r="39" spans="2:5" x14ac:dyDescent="0.25">
      <c r="B39" s="183">
        <v>12</v>
      </c>
      <c r="C39" s="184" t="s">
        <v>4594</v>
      </c>
      <c r="D39" s="184" t="s">
        <v>4595</v>
      </c>
      <c r="E39" s="184" t="s">
        <v>4596</v>
      </c>
    </row>
    <row r="40" spans="2:5" ht="31.5" x14ac:dyDescent="0.25">
      <c r="B40" s="183">
        <v>13</v>
      </c>
      <c r="C40" s="186" t="s">
        <v>4597</v>
      </c>
      <c r="D40" s="185" t="s">
        <v>4598</v>
      </c>
      <c r="E40" s="185" t="s">
        <v>4599</v>
      </c>
    </row>
    <row r="41" spans="2:5" x14ac:dyDescent="0.25">
      <c r="B41" s="183">
        <v>14</v>
      </c>
      <c r="C41" s="184" t="s">
        <v>4600</v>
      </c>
      <c r="D41" s="184" t="s">
        <v>4601</v>
      </c>
      <c r="E41" s="184" t="s">
        <v>4602</v>
      </c>
    </row>
    <row r="42" spans="2:5" x14ac:dyDescent="0.25">
      <c r="B42" s="183">
        <v>15</v>
      </c>
      <c r="C42" s="184" t="s">
        <v>4603</v>
      </c>
      <c r="D42" s="184" t="s">
        <v>4604</v>
      </c>
      <c r="E42" s="184" t="s">
        <v>4605</v>
      </c>
    </row>
    <row r="43" spans="2:5" x14ac:dyDescent="0.25">
      <c r="B43" s="183">
        <v>16</v>
      </c>
      <c r="C43" s="184" t="s">
        <v>4606</v>
      </c>
      <c r="D43" s="184" t="s">
        <v>4607</v>
      </c>
      <c r="E43" s="184" t="s">
        <v>4608</v>
      </c>
    </row>
    <row r="44" spans="2:5" x14ac:dyDescent="0.25">
      <c r="B44" s="183">
        <v>17</v>
      </c>
      <c r="C44" s="184" t="s">
        <v>4609</v>
      </c>
      <c r="D44" s="184" t="s">
        <v>4610</v>
      </c>
      <c r="E44" s="184" t="s">
        <v>4611</v>
      </c>
    </row>
    <row r="45" spans="2:5" x14ac:dyDescent="0.25">
      <c r="B45" s="183">
        <v>18</v>
      </c>
      <c r="C45" s="184" t="s">
        <v>4612</v>
      </c>
      <c r="D45" s="184" t="s">
        <v>4613</v>
      </c>
      <c r="E45" s="184" t="s">
        <v>4614</v>
      </c>
    </row>
    <row r="46" spans="2:5" x14ac:dyDescent="0.25">
      <c r="B46" s="183">
        <v>19</v>
      </c>
      <c r="C46" s="184" t="s">
        <v>4615</v>
      </c>
      <c r="D46" s="184" t="s">
        <v>4616</v>
      </c>
      <c r="E46" s="184" t="s">
        <v>4617</v>
      </c>
    </row>
    <row r="47" spans="2:5" x14ac:dyDescent="0.25">
      <c r="B47" s="183">
        <v>20</v>
      </c>
      <c r="C47" s="184" t="s">
        <v>4618</v>
      </c>
      <c r="D47" s="184" t="s">
        <v>4619</v>
      </c>
      <c r="E47" s="184" t="s">
        <v>4620</v>
      </c>
    </row>
    <row r="48" spans="2:5" x14ac:dyDescent="0.25">
      <c r="B48" s="183">
        <v>21</v>
      </c>
      <c r="C48" s="184" t="s">
        <v>4621</v>
      </c>
      <c r="D48" s="184" t="s">
        <v>4622</v>
      </c>
      <c r="E48" s="184" t="s">
        <v>4623</v>
      </c>
    </row>
    <row r="49" spans="2:5" x14ac:dyDescent="0.25">
      <c r="B49" s="183">
        <v>22</v>
      </c>
      <c r="C49" s="184" t="s">
        <v>4624</v>
      </c>
      <c r="D49" s="184" t="s">
        <v>4625</v>
      </c>
      <c r="E49" s="184" t="s">
        <v>4626</v>
      </c>
    </row>
    <row r="50" spans="2:5" ht="31.5" x14ac:dyDescent="0.25">
      <c r="B50" s="183">
        <v>23</v>
      </c>
      <c r="C50" s="186" t="s">
        <v>4627</v>
      </c>
      <c r="D50" s="186" t="s">
        <v>4628</v>
      </c>
      <c r="E50" s="185" t="s">
        <v>4629</v>
      </c>
    </row>
    <row r="51" spans="2:5" ht="31.5" x14ac:dyDescent="0.25">
      <c r="B51" s="183">
        <v>24</v>
      </c>
      <c r="C51" s="186" t="s">
        <v>4630</v>
      </c>
      <c r="D51" s="186" t="s">
        <v>4631</v>
      </c>
      <c r="E51" s="185" t="s">
        <v>4632</v>
      </c>
    </row>
    <row r="52" spans="2:5" x14ac:dyDescent="0.25">
      <c r="B52" s="183">
        <v>25</v>
      </c>
      <c r="C52" s="184" t="s">
        <v>4633</v>
      </c>
      <c r="D52" s="184" t="s">
        <v>4634</v>
      </c>
      <c r="E52" s="184" t="s">
        <v>4635</v>
      </c>
    </row>
    <row r="53" spans="2:5" x14ac:dyDescent="0.25">
      <c r="B53" s="183">
        <v>26</v>
      </c>
      <c r="C53" s="184" t="s">
        <v>4636</v>
      </c>
      <c r="D53" s="184" t="s">
        <v>4637</v>
      </c>
      <c r="E53" s="184" t="s">
        <v>4638</v>
      </c>
    </row>
    <row r="54" spans="2:5" x14ac:dyDescent="0.25">
      <c r="B54" s="183">
        <v>27</v>
      </c>
      <c r="C54" s="184" t="s">
        <v>4639</v>
      </c>
      <c r="D54" s="184" t="s">
        <v>4640</v>
      </c>
      <c r="E54" s="184" t="s">
        <v>4641</v>
      </c>
    </row>
    <row r="55" spans="2:5" x14ac:dyDescent="0.25">
      <c r="B55" s="183">
        <v>28</v>
      </c>
      <c r="C55" s="184" t="s">
        <v>4642</v>
      </c>
      <c r="D55" s="184" t="s">
        <v>4643</v>
      </c>
      <c r="E55" s="184" t="s">
        <v>4644</v>
      </c>
    </row>
    <row r="56" spans="2:5" x14ac:dyDescent="0.25">
      <c r="B56" s="183">
        <v>29</v>
      </c>
      <c r="C56" s="184" t="s">
        <v>4645</v>
      </c>
      <c r="D56" s="184" t="s">
        <v>4646</v>
      </c>
      <c r="E56" s="184" t="s">
        <v>4647</v>
      </c>
    </row>
    <row r="57" spans="2:5" x14ac:dyDescent="0.25">
      <c r="B57" s="183">
        <v>30</v>
      </c>
      <c r="C57" s="184" t="s">
        <v>4648</v>
      </c>
      <c r="D57" s="184" t="s">
        <v>4649</v>
      </c>
      <c r="E57" s="184" t="s">
        <v>4650</v>
      </c>
    </row>
    <row r="58" spans="2:5" x14ac:dyDescent="0.25">
      <c r="B58" s="183">
        <v>31</v>
      </c>
      <c r="C58" s="186" t="s">
        <v>4651</v>
      </c>
      <c r="D58" s="186" t="s">
        <v>4652</v>
      </c>
      <c r="E58" s="185" t="s">
        <v>4653</v>
      </c>
    </row>
    <row r="59" spans="2:5" x14ac:dyDescent="0.25">
      <c r="B59" s="183">
        <v>32</v>
      </c>
      <c r="C59" s="186" t="s">
        <v>4654</v>
      </c>
      <c r="D59" s="186" t="s">
        <v>4655</v>
      </c>
      <c r="E59" s="185" t="s">
        <v>4656</v>
      </c>
    </row>
    <row r="60" spans="2:5" x14ac:dyDescent="0.25">
      <c r="B60" s="183"/>
      <c r="C60" s="186" t="s">
        <v>4557</v>
      </c>
      <c r="D60" s="186"/>
      <c r="E60" s="185"/>
    </row>
    <row r="61" spans="2:5" x14ac:dyDescent="0.25">
      <c r="B61" s="180" t="s">
        <v>107</v>
      </c>
      <c r="C61" s="187" t="s">
        <v>4143</v>
      </c>
      <c r="D61" s="187" t="s">
        <v>4657</v>
      </c>
      <c r="E61" s="187" t="s">
        <v>4658</v>
      </c>
    </row>
    <row r="62" spans="2:5" x14ac:dyDescent="0.25">
      <c r="B62" s="183">
        <v>1</v>
      </c>
      <c r="C62" s="184" t="s">
        <v>4659</v>
      </c>
      <c r="D62" s="184" t="s">
        <v>4660</v>
      </c>
      <c r="E62" s="184" t="s">
        <v>4661</v>
      </c>
    </row>
    <row r="63" spans="2:5" x14ac:dyDescent="0.25">
      <c r="B63" s="183">
        <v>2</v>
      </c>
      <c r="C63" s="184" t="s">
        <v>4662</v>
      </c>
      <c r="D63" s="184" t="s">
        <v>4663</v>
      </c>
      <c r="E63" s="184" t="s">
        <v>4664</v>
      </c>
    </row>
    <row r="64" spans="2:5" x14ac:dyDescent="0.25">
      <c r="B64" s="183">
        <v>3</v>
      </c>
      <c r="C64" s="184" t="s">
        <v>4665</v>
      </c>
      <c r="D64" s="184" t="s">
        <v>4666</v>
      </c>
      <c r="E64" s="184" t="s">
        <v>4667</v>
      </c>
    </row>
    <row r="65" spans="2:5" x14ac:dyDescent="0.25">
      <c r="B65" s="183">
        <v>4</v>
      </c>
      <c r="C65" s="184" t="s">
        <v>4668</v>
      </c>
      <c r="D65" s="184" t="s">
        <v>4669</v>
      </c>
      <c r="E65" s="184" t="s">
        <v>4670</v>
      </c>
    </row>
    <row r="66" spans="2:5" x14ac:dyDescent="0.25">
      <c r="B66" s="183">
        <v>5</v>
      </c>
      <c r="C66" s="184" t="s">
        <v>4671</v>
      </c>
      <c r="D66" s="184" t="s">
        <v>4672</v>
      </c>
      <c r="E66" s="184" t="s">
        <v>4673</v>
      </c>
    </row>
    <row r="67" spans="2:5" x14ac:dyDescent="0.25">
      <c r="B67" s="183"/>
      <c r="C67" s="184" t="s">
        <v>4557</v>
      </c>
      <c r="D67" s="184"/>
      <c r="E67" s="184"/>
    </row>
    <row r="68" spans="2:5" s="182" customFormat="1" ht="31.5" x14ac:dyDescent="0.25">
      <c r="B68" s="180" t="s">
        <v>114</v>
      </c>
      <c r="C68" s="187" t="s">
        <v>4674</v>
      </c>
      <c r="D68" s="187" t="s">
        <v>4675</v>
      </c>
      <c r="E68" s="187" t="s">
        <v>4676</v>
      </c>
    </row>
    <row r="69" spans="2:5" x14ac:dyDescent="0.25">
      <c r="B69" s="183">
        <v>1</v>
      </c>
      <c r="C69" s="184" t="s">
        <v>4677</v>
      </c>
      <c r="D69" s="184" t="s">
        <v>4678</v>
      </c>
      <c r="E69" s="184" t="s">
        <v>4679</v>
      </c>
    </row>
    <row r="70" spans="2:5" x14ac:dyDescent="0.25">
      <c r="B70" s="183">
        <v>2</v>
      </c>
      <c r="C70" s="186" t="s">
        <v>4680</v>
      </c>
      <c r="D70" s="186" t="s">
        <v>4681</v>
      </c>
      <c r="E70" s="185" t="s">
        <v>4682</v>
      </c>
    </row>
    <row r="71" spans="2:5" x14ac:dyDescent="0.25">
      <c r="B71" s="183">
        <v>3</v>
      </c>
      <c r="C71" s="186" t="s">
        <v>4683</v>
      </c>
      <c r="D71" s="185" t="s">
        <v>4684</v>
      </c>
      <c r="E71" s="185" t="s">
        <v>4685</v>
      </c>
    </row>
    <row r="72" spans="2:5" x14ac:dyDescent="0.25">
      <c r="B72" s="183">
        <v>4</v>
      </c>
      <c r="C72" s="186" t="s">
        <v>4686</v>
      </c>
      <c r="D72" s="185" t="s">
        <v>4687</v>
      </c>
      <c r="E72" s="185" t="s">
        <v>4688</v>
      </c>
    </row>
    <row r="73" spans="2:5" x14ac:dyDescent="0.25">
      <c r="B73" s="183">
        <v>5</v>
      </c>
      <c r="C73" s="186" t="s">
        <v>381</v>
      </c>
      <c r="D73" s="185" t="s">
        <v>382</v>
      </c>
      <c r="E73" s="185" t="s">
        <v>4689</v>
      </c>
    </row>
    <row r="74" spans="2:5" x14ac:dyDescent="0.25">
      <c r="B74" s="183">
        <v>6</v>
      </c>
      <c r="C74" s="186" t="s">
        <v>4690</v>
      </c>
      <c r="D74" s="185" t="s">
        <v>4691</v>
      </c>
      <c r="E74" s="185" t="s">
        <v>4692</v>
      </c>
    </row>
    <row r="75" spans="2:5" ht="31.5" x14ac:dyDescent="0.25">
      <c r="B75" s="183">
        <v>7</v>
      </c>
      <c r="C75" s="186" t="s">
        <v>4693</v>
      </c>
      <c r="D75" s="186" t="s">
        <v>4694</v>
      </c>
      <c r="E75" s="185" t="s">
        <v>4695</v>
      </c>
    </row>
    <row r="76" spans="2:5" x14ac:dyDescent="0.25">
      <c r="B76" s="183">
        <v>8</v>
      </c>
      <c r="C76" s="186" t="s">
        <v>4696</v>
      </c>
      <c r="D76" s="186" t="s">
        <v>4697</v>
      </c>
      <c r="E76" s="185" t="s">
        <v>4698</v>
      </c>
    </row>
    <row r="77" spans="2:5" ht="31.5" x14ac:dyDescent="0.25">
      <c r="B77" s="183">
        <v>9</v>
      </c>
      <c r="C77" s="184" t="s">
        <v>4699</v>
      </c>
      <c r="D77" s="184" t="s">
        <v>4700</v>
      </c>
      <c r="E77" s="184" t="s">
        <v>4701</v>
      </c>
    </row>
    <row r="78" spans="2:5" ht="31.5" x14ac:dyDescent="0.25">
      <c r="B78" s="183">
        <v>10</v>
      </c>
      <c r="C78" s="184" t="s">
        <v>4702</v>
      </c>
      <c r="D78" s="184" t="s">
        <v>4703</v>
      </c>
      <c r="E78" s="184" t="s">
        <v>4704</v>
      </c>
    </row>
    <row r="79" spans="2:5" x14ac:dyDescent="0.25">
      <c r="B79" s="183"/>
      <c r="C79" s="184" t="s">
        <v>4557</v>
      </c>
      <c r="D79" s="184"/>
      <c r="E79" s="184"/>
    </row>
    <row r="80" spans="2:5" s="182" customFormat="1" ht="47.25" x14ac:dyDescent="0.25">
      <c r="B80" s="180" t="s">
        <v>414</v>
      </c>
      <c r="C80" s="187" t="s">
        <v>4705</v>
      </c>
      <c r="D80" s="187" t="s">
        <v>4706</v>
      </c>
      <c r="E80" s="187" t="s">
        <v>4707</v>
      </c>
    </row>
    <row r="81" spans="2:5" ht="31.5" x14ac:dyDescent="0.25">
      <c r="B81" s="183">
        <v>1</v>
      </c>
      <c r="C81" s="184" t="s">
        <v>4708</v>
      </c>
      <c r="D81" s="184" t="s">
        <v>4709</v>
      </c>
      <c r="E81" s="184" t="s">
        <v>4710</v>
      </c>
    </row>
    <row r="82" spans="2:5" x14ac:dyDescent="0.25">
      <c r="B82" s="183">
        <v>2</v>
      </c>
      <c r="C82" s="184" t="s">
        <v>4711</v>
      </c>
      <c r="D82" s="184" t="s">
        <v>4712</v>
      </c>
      <c r="E82" s="184" t="s">
        <v>4713</v>
      </c>
    </row>
    <row r="83" spans="2:5" x14ac:dyDescent="0.25">
      <c r="B83" s="183">
        <v>3</v>
      </c>
      <c r="C83" s="184" t="s">
        <v>4714</v>
      </c>
      <c r="D83" s="184" t="s">
        <v>4715</v>
      </c>
      <c r="E83" s="184" t="s">
        <v>4716</v>
      </c>
    </row>
    <row r="84" spans="2:5" x14ac:dyDescent="0.25">
      <c r="B84" s="183">
        <v>4</v>
      </c>
      <c r="C84" s="184" t="s">
        <v>4717</v>
      </c>
      <c r="D84" s="184" t="s">
        <v>4718</v>
      </c>
      <c r="E84" s="184" t="s">
        <v>4719</v>
      </c>
    </row>
    <row r="85" spans="2:5" x14ac:dyDescent="0.25">
      <c r="B85" s="183">
        <v>5</v>
      </c>
      <c r="C85" s="186" t="s">
        <v>358</v>
      </c>
      <c r="D85" s="186" t="s">
        <v>4720</v>
      </c>
      <c r="E85" s="185" t="s">
        <v>4721</v>
      </c>
    </row>
    <row r="86" spans="2:5" ht="31.5" x14ac:dyDescent="0.25">
      <c r="B86" s="183">
        <v>6</v>
      </c>
      <c r="C86" s="186" t="s">
        <v>4722</v>
      </c>
      <c r="D86" s="185" t="s">
        <v>4723</v>
      </c>
      <c r="E86" s="185" t="s">
        <v>4724</v>
      </c>
    </row>
    <row r="87" spans="2:5" ht="31.5" x14ac:dyDescent="0.25">
      <c r="B87" s="183">
        <v>7</v>
      </c>
      <c r="C87" s="186" t="s">
        <v>4725</v>
      </c>
      <c r="D87" s="186" t="s">
        <v>4726</v>
      </c>
      <c r="E87" s="185" t="s">
        <v>4727</v>
      </c>
    </row>
    <row r="88" spans="2:5" x14ac:dyDescent="0.25">
      <c r="B88" s="183">
        <v>8</v>
      </c>
      <c r="C88" s="186" t="s">
        <v>4728</v>
      </c>
      <c r="D88" s="186" t="s">
        <v>4729</v>
      </c>
      <c r="E88" s="185" t="s">
        <v>4730</v>
      </c>
    </row>
    <row r="89" spans="2:5" x14ac:dyDescent="0.25">
      <c r="B89" s="183">
        <v>9</v>
      </c>
      <c r="C89" s="186" t="s">
        <v>364</v>
      </c>
      <c r="D89" s="185" t="s">
        <v>365</v>
      </c>
      <c r="E89" s="185" t="s">
        <v>4731</v>
      </c>
    </row>
    <row r="90" spans="2:5" x14ac:dyDescent="0.25">
      <c r="B90" s="183">
        <v>10</v>
      </c>
      <c r="C90" s="186" t="s">
        <v>4732</v>
      </c>
      <c r="D90" s="186" t="s">
        <v>4733</v>
      </c>
      <c r="E90" s="185" t="s">
        <v>4734</v>
      </c>
    </row>
    <row r="91" spans="2:5" x14ac:dyDescent="0.25">
      <c r="B91" s="183"/>
      <c r="C91" s="185" t="s">
        <v>4557</v>
      </c>
      <c r="D91" s="185"/>
      <c r="E91" s="185"/>
    </row>
    <row r="92" spans="2:5" s="182" customFormat="1" ht="31.5" x14ac:dyDescent="0.25">
      <c r="B92" s="180" t="s">
        <v>432</v>
      </c>
      <c r="C92" s="181" t="s">
        <v>3944</v>
      </c>
      <c r="D92" s="181" t="s">
        <v>4735</v>
      </c>
      <c r="E92" s="181" t="s">
        <v>4434</v>
      </c>
    </row>
    <row r="93" spans="2:5" ht="31.5" x14ac:dyDescent="0.25">
      <c r="B93" s="183">
        <v>1</v>
      </c>
      <c r="C93" s="186" t="s">
        <v>4736</v>
      </c>
      <c r="D93" s="185" t="s">
        <v>4737</v>
      </c>
      <c r="E93" s="185" t="s">
        <v>4738</v>
      </c>
    </row>
    <row r="94" spans="2:5" x14ac:dyDescent="0.25">
      <c r="B94" s="183">
        <v>2</v>
      </c>
      <c r="C94" s="186" t="s">
        <v>4739</v>
      </c>
      <c r="D94" s="185" t="s">
        <v>4740</v>
      </c>
      <c r="E94" s="185" t="s">
        <v>4741</v>
      </c>
    </row>
    <row r="95" spans="2:5" ht="31.5" x14ac:dyDescent="0.25">
      <c r="B95" s="183">
        <v>3</v>
      </c>
      <c r="C95" s="186" t="s">
        <v>4742</v>
      </c>
      <c r="D95" s="186" t="s">
        <v>4743</v>
      </c>
      <c r="E95" s="185" t="s">
        <v>4744</v>
      </c>
    </row>
    <row r="96" spans="2:5" ht="31.5" x14ac:dyDescent="0.25">
      <c r="B96" s="183">
        <v>4</v>
      </c>
      <c r="C96" s="186" t="s">
        <v>195</v>
      </c>
      <c r="D96" s="186" t="s">
        <v>4745</v>
      </c>
      <c r="E96" s="185" t="s">
        <v>971</v>
      </c>
    </row>
    <row r="97" spans="2:5" ht="31.5" x14ac:dyDescent="0.25">
      <c r="B97" s="183">
        <v>5</v>
      </c>
      <c r="C97" s="186" t="s">
        <v>4746</v>
      </c>
      <c r="D97" s="185" t="s">
        <v>4747</v>
      </c>
      <c r="E97" s="185" t="s">
        <v>4748</v>
      </c>
    </row>
    <row r="98" spans="2:5" x14ac:dyDescent="0.25">
      <c r="B98" s="183">
        <v>6</v>
      </c>
      <c r="C98" s="186" t="s">
        <v>579</v>
      </c>
      <c r="D98" s="186" t="s">
        <v>4749</v>
      </c>
      <c r="E98" s="185" t="s">
        <v>4750</v>
      </c>
    </row>
    <row r="99" spans="2:5" x14ac:dyDescent="0.25">
      <c r="B99" s="183"/>
      <c r="C99" s="185" t="s">
        <v>4557</v>
      </c>
      <c r="D99" s="185"/>
      <c r="E99" s="185"/>
    </row>
  </sheetData>
  <mergeCells count="1">
    <mergeCell ref="B1:E1"/>
  </mergeCells>
  <pageMargins left="0.23622047244094491" right="0.23622047244094491" top="0.35433070866141736" bottom="0.35433070866141736" header="0.31496062992125984" footer="0.31496062992125984"/>
  <pageSetup paperSize="512" scale="45" fitToHeight="0"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8"/>
  <sheetViews>
    <sheetView view="pageBreakPreview" topLeftCell="D31" zoomScale="130" zoomScaleNormal="90" zoomScaleSheetLayoutView="130" workbookViewId="0">
      <selection activeCell="G368" sqref="G368"/>
    </sheetView>
  </sheetViews>
  <sheetFormatPr defaultRowHeight="15.75" x14ac:dyDescent="0.25"/>
  <cols>
    <col min="1" max="1" width="5.140625" style="204" hidden="1" customWidth="1"/>
    <col min="2" max="2" width="9" style="211" customWidth="1"/>
    <col min="3" max="3" width="29.85546875" style="211" customWidth="1"/>
    <col min="4" max="4" width="34.42578125" style="211" customWidth="1"/>
    <col min="5" max="5" width="29.42578125" style="211" customWidth="1"/>
    <col min="6" max="6" width="10.5703125" style="223" customWidth="1"/>
    <col min="7" max="7" width="9.5703125" style="223" customWidth="1"/>
    <col min="8" max="8" width="12.42578125" style="223" customWidth="1"/>
    <col min="9" max="16384" width="9.140625" style="204"/>
  </cols>
  <sheetData>
    <row r="1" spans="2:8" ht="36.75" customHeight="1" x14ac:dyDescent="0.25">
      <c r="B1" s="976" t="s">
        <v>5052</v>
      </c>
      <c r="C1" s="976"/>
      <c r="D1" s="976"/>
      <c r="E1" s="976"/>
      <c r="F1" s="976"/>
      <c r="G1" s="976"/>
      <c r="H1" s="976"/>
    </row>
    <row r="2" spans="2:8" s="500" customFormat="1" ht="47.25" x14ac:dyDescent="0.25">
      <c r="B2" s="205" t="s">
        <v>0</v>
      </c>
      <c r="C2" s="205" t="s">
        <v>1</v>
      </c>
      <c r="D2" s="205" t="s">
        <v>2</v>
      </c>
      <c r="E2" s="205" t="s">
        <v>3</v>
      </c>
      <c r="F2" s="205" t="s">
        <v>3925</v>
      </c>
      <c r="G2" s="205" t="s">
        <v>4751</v>
      </c>
      <c r="H2" s="205" t="s">
        <v>3928</v>
      </c>
    </row>
    <row r="3" spans="2:8" s="206" customFormat="1" ht="19.5" x14ac:dyDescent="0.25">
      <c r="B3" s="983" t="s">
        <v>128</v>
      </c>
      <c r="C3" s="984"/>
      <c r="D3" s="984"/>
      <c r="E3" s="984"/>
      <c r="F3" s="984"/>
      <c r="G3" s="984"/>
      <c r="H3" s="985"/>
    </row>
    <row r="4" spans="2:8" s="189" customFormat="1" ht="35.25" customHeight="1" x14ac:dyDescent="0.25">
      <c r="B4" s="93" t="s">
        <v>6</v>
      </c>
      <c r="C4" s="200" t="s">
        <v>129</v>
      </c>
      <c r="D4" s="200" t="s">
        <v>130</v>
      </c>
      <c r="E4" s="200" t="s">
        <v>131</v>
      </c>
      <c r="F4" s="203" t="s">
        <v>3302</v>
      </c>
      <c r="G4" s="212" t="s">
        <v>3303</v>
      </c>
      <c r="H4" s="212" t="s">
        <v>3303</v>
      </c>
    </row>
    <row r="5" spans="2:8" s="188" customFormat="1" ht="52.5" customHeight="1" x14ac:dyDescent="0.25">
      <c r="B5" s="119">
        <v>1</v>
      </c>
      <c r="C5" s="198" t="s">
        <v>132</v>
      </c>
      <c r="D5" s="198" t="s">
        <v>133</v>
      </c>
      <c r="E5" s="199" t="s">
        <v>4752</v>
      </c>
      <c r="F5" s="93"/>
      <c r="G5" s="93"/>
      <c r="H5" s="209"/>
    </row>
    <row r="6" spans="2:8" s="188" customFormat="1" ht="55.5" customHeight="1" x14ac:dyDescent="0.25">
      <c r="B6" s="119">
        <v>2</v>
      </c>
      <c r="C6" s="198" t="s">
        <v>135</v>
      </c>
      <c r="D6" s="198" t="s">
        <v>136</v>
      </c>
      <c r="E6" s="199" t="s">
        <v>4753</v>
      </c>
      <c r="F6" s="93"/>
      <c r="G6" s="93"/>
      <c r="H6" s="209"/>
    </row>
    <row r="7" spans="2:8" s="188" customFormat="1" ht="81" customHeight="1" x14ac:dyDescent="0.25">
      <c r="B7" s="119">
        <v>3</v>
      </c>
      <c r="C7" s="198" t="s">
        <v>138</v>
      </c>
      <c r="D7" s="199" t="s">
        <v>139</v>
      </c>
      <c r="E7" s="199" t="s">
        <v>4754</v>
      </c>
      <c r="F7" s="93"/>
      <c r="G7" s="93"/>
      <c r="H7" s="209"/>
    </row>
    <row r="8" spans="2:8" s="188" customFormat="1" ht="49.5" customHeight="1" x14ac:dyDescent="0.25">
      <c r="B8" s="119">
        <v>4</v>
      </c>
      <c r="C8" s="198" t="s">
        <v>141</v>
      </c>
      <c r="D8" s="199" t="s">
        <v>142</v>
      </c>
      <c r="E8" s="199" t="s">
        <v>143</v>
      </c>
      <c r="F8" s="93"/>
      <c r="G8" s="93"/>
      <c r="H8" s="209"/>
    </row>
    <row r="9" spans="2:8" s="188" customFormat="1" ht="35.25" customHeight="1" x14ac:dyDescent="0.25">
      <c r="B9" s="119">
        <v>5</v>
      </c>
      <c r="C9" s="198" t="s">
        <v>144</v>
      </c>
      <c r="D9" s="198" t="s">
        <v>145</v>
      </c>
      <c r="E9" s="199" t="s">
        <v>146</v>
      </c>
      <c r="F9" s="93"/>
      <c r="G9" s="93"/>
      <c r="H9" s="209"/>
    </row>
    <row r="10" spans="2:8" s="188" customFormat="1" ht="38.25" customHeight="1" x14ac:dyDescent="0.25">
      <c r="B10" s="119">
        <v>6</v>
      </c>
      <c r="C10" s="198" t="s">
        <v>147</v>
      </c>
      <c r="D10" s="199" t="s">
        <v>142</v>
      </c>
      <c r="E10" s="199" t="s">
        <v>4755</v>
      </c>
      <c r="F10" s="93"/>
      <c r="G10" s="93"/>
      <c r="H10" s="209"/>
    </row>
    <row r="11" spans="2:8" s="207" customFormat="1" ht="19.5" x14ac:dyDescent="0.25">
      <c r="B11" s="980" t="s">
        <v>297</v>
      </c>
      <c r="C11" s="981"/>
      <c r="D11" s="981"/>
      <c r="E11" s="981"/>
      <c r="F11" s="981"/>
      <c r="G11" s="981"/>
      <c r="H11" s="982"/>
    </row>
    <row r="12" spans="2:8" s="191" customFormat="1" ht="34.5" customHeight="1" x14ac:dyDescent="0.25">
      <c r="B12" s="93" t="s">
        <v>6</v>
      </c>
      <c r="C12" s="196" t="s">
        <v>298</v>
      </c>
      <c r="D12" s="196" t="s">
        <v>299</v>
      </c>
      <c r="E12" s="196" t="s">
        <v>300</v>
      </c>
      <c r="F12" s="93"/>
      <c r="G12" s="93"/>
      <c r="H12" s="93"/>
    </row>
    <row r="13" spans="2:8" s="190" customFormat="1" ht="31.5" x14ac:dyDescent="0.25">
      <c r="B13" s="119">
        <v>1</v>
      </c>
      <c r="C13" s="198" t="s">
        <v>301</v>
      </c>
      <c r="D13" s="199" t="s">
        <v>302</v>
      </c>
      <c r="E13" s="199" t="s">
        <v>303</v>
      </c>
      <c r="F13" s="93"/>
      <c r="G13" s="93"/>
      <c r="H13" s="93"/>
    </row>
    <row r="14" spans="2:8" s="190" customFormat="1" ht="32.25" customHeight="1" x14ac:dyDescent="0.25">
      <c r="B14" s="119">
        <v>2</v>
      </c>
      <c r="C14" s="198" t="s">
        <v>304</v>
      </c>
      <c r="D14" s="199" t="s">
        <v>305</v>
      </c>
      <c r="E14" s="199" t="s">
        <v>306</v>
      </c>
      <c r="F14" s="93"/>
      <c r="G14" s="93"/>
      <c r="H14" s="93"/>
    </row>
    <row r="15" spans="2:8" s="190" customFormat="1" ht="31.5" x14ac:dyDescent="0.25">
      <c r="B15" s="119">
        <v>3</v>
      </c>
      <c r="C15" s="198" t="s">
        <v>307</v>
      </c>
      <c r="D15" s="199" t="s">
        <v>308</v>
      </c>
      <c r="E15" s="199" t="s">
        <v>309</v>
      </c>
      <c r="F15" s="93"/>
      <c r="G15" s="93"/>
      <c r="H15" s="93"/>
    </row>
    <row r="16" spans="2:8" s="190" customFormat="1" ht="49.5" customHeight="1" x14ac:dyDescent="0.25">
      <c r="B16" s="119">
        <v>4</v>
      </c>
      <c r="C16" s="198" t="s">
        <v>310</v>
      </c>
      <c r="D16" s="199" t="s">
        <v>311</v>
      </c>
      <c r="E16" s="199" t="s">
        <v>312</v>
      </c>
      <c r="F16" s="93"/>
      <c r="G16" s="93"/>
      <c r="H16" s="93"/>
    </row>
    <row r="17" spans="2:8" s="190" customFormat="1" ht="31.5" x14ac:dyDescent="0.25">
      <c r="B17" s="119">
        <v>5</v>
      </c>
      <c r="C17" s="198" t="s">
        <v>313</v>
      </c>
      <c r="D17" s="199" t="s">
        <v>314</v>
      </c>
      <c r="E17" s="199" t="s">
        <v>315</v>
      </c>
      <c r="F17" s="93"/>
      <c r="G17" s="93"/>
      <c r="H17" s="93"/>
    </row>
    <row r="18" spans="2:8" s="190" customFormat="1" ht="39" customHeight="1" x14ac:dyDescent="0.25">
      <c r="B18" s="119">
        <v>6</v>
      </c>
      <c r="C18" s="198" t="s">
        <v>316</v>
      </c>
      <c r="D18" s="199" t="s">
        <v>317</v>
      </c>
      <c r="E18" s="199" t="s">
        <v>318</v>
      </c>
      <c r="F18" s="93"/>
      <c r="G18" s="93"/>
      <c r="H18" s="93"/>
    </row>
    <row r="19" spans="2:8" s="190" customFormat="1" ht="53.25" customHeight="1" x14ac:dyDescent="0.25">
      <c r="B19" s="119">
        <v>7</v>
      </c>
      <c r="C19" s="198" t="s">
        <v>319</v>
      </c>
      <c r="D19" s="199" t="s">
        <v>320</v>
      </c>
      <c r="E19" s="199" t="s">
        <v>321</v>
      </c>
      <c r="F19" s="93"/>
      <c r="G19" s="93"/>
      <c r="H19" s="93"/>
    </row>
    <row r="20" spans="2:8" s="190" customFormat="1" ht="23.25" customHeight="1" x14ac:dyDescent="0.25">
      <c r="B20" s="119">
        <v>8</v>
      </c>
      <c r="C20" s="198" t="s">
        <v>322</v>
      </c>
      <c r="D20" s="199" t="s">
        <v>322</v>
      </c>
      <c r="E20" s="199" t="s">
        <v>323</v>
      </c>
      <c r="F20" s="93"/>
      <c r="G20" s="93"/>
      <c r="H20" s="93"/>
    </row>
    <row r="21" spans="2:8" s="190" customFormat="1" ht="36.75" customHeight="1" x14ac:dyDescent="0.25">
      <c r="B21" s="119">
        <v>9</v>
      </c>
      <c r="C21" s="198" t="s">
        <v>324</v>
      </c>
      <c r="D21" s="199" t="s">
        <v>324</v>
      </c>
      <c r="E21" s="199" t="s">
        <v>325</v>
      </c>
      <c r="F21" s="93"/>
      <c r="G21" s="93"/>
      <c r="H21" s="93"/>
    </row>
    <row r="22" spans="2:8" s="190" customFormat="1" ht="20.25" customHeight="1" x14ac:dyDescent="0.25">
      <c r="B22" s="119">
        <v>10</v>
      </c>
      <c r="C22" s="198" t="s">
        <v>326</v>
      </c>
      <c r="D22" s="199" t="s">
        <v>326</v>
      </c>
      <c r="E22" s="199" t="s">
        <v>327</v>
      </c>
      <c r="F22" s="93"/>
      <c r="G22" s="93"/>
      <c r="H22" s="93"/>
    </row>
    <row r="23" spans="2:8" s="190" customFormat="1" ht="50.25" customHeight="1" x14ac:dyDescent="0.25">
      <c r="B23" s="119">
        <v>11</v>
      </c>
      <c r="C23" s="198" t="s">
        <v>328</v>
      </c>
      <c r="D23" s="198" t="s">
        <v>329</v>
      </c>
      <c r="E23" s="199" t="s">
        <v>330</v>
      </c>
      <c r="F23" s="93"/>
      <c r="G23" s="93"/>
      <c r="H23" s="93"/>
    </row>
    <row r="24" spans="2:8" s="190" customFormat="1" ht="19.5" x14ac:dyDescent="0.25">
      <c r="B24" s="980" t="s">
        <v>331</v>
      </c>
      <c r="C24" s="981"/>
      <c r="D24" s="981"/>
      <c r="E24" s="981"/>
      <c r="F24" s="981"/>
      <c r="G24" s="981"/>
      <c r="H24" s="982"/>
    </row>
    <row r="25" spans="2:8" s="191" customFormat="1" ht="38.25" customHeight="1" x14ac:dyDescent="0.25">
      <c r="B25" s="93" t="s">
        <v>6</v>
      </c>
      <c r="C25" s="196" t="s">
        <v>332</v>
      </c>
      <c r="D25" s="196" t="s">
        <v>333</v>
      </c>
      <c r="E25" s="196" t="s">
        <v>334</v>
      </c>
      <c r="F25" s="192" t="s">
        <v>3292</v>
      </c>
      <c r="G25" s="193">
        <v>100</v>
      </c>
      <c r="H25" s="193">
        <v>100</v>
      </c>
    </row>
    <row r="26" spans="2:8" s="190" customFormat="1" ht="51.75" customHeight="1" x14ac:dyDescent="0.25">
      <c r="B26" s="119">
        <v>1</v>
      </c>
      <c r="C26" s="198" t="s">
        <v>335</v>
      </c>
      <c r="D26" s="199" t="s">
        <v>336</v>
      </c>
      <c r="E26" s="199" t="s">
        <v>4756</v>
      </c>
      <c r="F26" s="93"/>
      <c r="G26" s="93"/>
      <c r="H26" s="93"/>
    </row>
    <row r="27" spans="2:8" s="190" customFormat="1" x14ac:dyDescent="0.25">
      <c r="B27" s="119">
        <v>2</v>
      </c>
      <c r="C27" s="198" t="s">
        <v>338</v>
      </c>
      <c r="D27" s="199" t="s">
        <v>4757</v>
      </c>
      <c r="E27" s="199" t="s">
        <v>339</v>
      </c>
      <c r="F27" s="93"/>
      <c r="G27" s="93"/>
      <c r="H27" s="93"/>
    </row>
    <row r="28" spans="2:8" s="191" customFormat="1" ht="39" customHeight="1" x14ac:dyDescent="0.25">
      <c r="B28" s="93" t="s">
        <v>82</v>
      </c>
      <c r="C28" s="196" t="s">
        <v>340</v>
      </c>
      <c r="D28" s="196" t="s">
        <v>341</v>
      </c>
      <c r="E28" s="196" t="s">
        <v>342</v>
      </c>
      <c r="F28" s="192" t="s">
        <v>3292</v>
      </c>
      <c r="G28" s="193">
        <v>100</v>
      </c>
      <c r="H28" s="193">
        <v>100</v>
      </c>
    </row>
    <row r="29" spans="2:8" s="190" customFormat="1" ht="49.5" customHeight="1" x14ac:dyDescent="0.25">
      <c r="B29" s="119">
        <v>1</v>
      </c>
      <c r="C29" s="198" t="s">
        <v>343</v>
      </c>
      <c r="D29" s="198" t="s">
        <v>344</v>
      </c>
      <c r="E29" s="199" t="s">
        <v>4758</v>
      </c>
      <c r="F29" s="93"/>
      <c r="G29" s="93"/>
      <c r="H29" s="93"/>
    </row>
    <row r="30" spans="2:8" s="190" customFormat="1" ht="19.5" customHeight="1" x14ac:dyDescent="0.25">
      <c r="B30" s="119">
        <v>2</v>
      </c>
      <c r="C30" s="198" t="s">
        <v>346</v>
      </c>
      <c r="D30" s="198" t="s">
        <v>347</v>
      </c>
      <c r="E30" s="199" t="s">
        <v>4759</v>
      </c>
      <c r="F30" s="93"/>
      <c r="G30" s="93"/>
      <c r="H30" s="93"/>
    </row>
    <row r="31" spans="2:8" s="190" customFormat="1" ht="21" customHeight="1" x14ac:dyDescent="0.25">
      <c r="B31" s="119">
        <v>3</v>
      </c>
      <c r="C31" s="198" t="s">
        <v>349</v>
      </c>
      <c r="D31" s="199" t="s">
        <v>4760</v>
      </c>
      <c r="E31" s="199" t="s">
        <v>4761</v>
      </c>
      <c r="F31" s="93"/>
      <c r="G31" s="93"/>
      <c r="H31" s="93"/>
    </row>
    <row r="32" spans="2:8" s="190" customFormat="1" ht="31.5" x14ac:dyDescent="0.25">
      <c r="B32" s="119">
        <v>4</v>
      </c>
      <c r="C32" s="198" t="s">
        <v>352</v>
      </c>
      <c r="D32" s="199" t="s">
        <v>353</v>
      </c>
      <c r="E32" s="199" t="s">
        <v>354</v>
      </c>
      <c r="F32" s="93"/>
      <c r="G32" s="93"/>
      <c r="H32" s="93"/>
    </row>
    <row r="33" spans="2:8" s="190" customFormat="1" ht="39.75" customHeight="1" x14ac:dyDescent="0.25">
      <c r="B33" s="119">
        <v>5</v>
      </c>
      <c r="C33" s="198" t="s">
        <v>355</v>
      </c>
      <c r="D33" s="199" t="s">
        <v>4762</v>
      </c>
      <c r="E33" s="199" t="s">
        <v>357</v>
      </c>
      <c r="F33" s="93"/>
      <c r="G33" s="93"/>
      <c r="H33" s="93"/>
    </row>
    <row r="34" spans="2:8" s="190" customFormat="1" x14ac:dyDescent="0.25">
      <c r="B34" s="119">
        <v>6</v>
      </c>
      <c r="C34" s="198" t="s">
        <v>358</v>
      </c>
      <c r="D34" s="199" t="s">
        <v>359</v>
      </c>
      <c r="E34" s="199" t="s">
        <v>360</v>
      </c>
      <c r="F34" s="93"/>
      <c r="G34" s="93"/>
      <c r="H34" s="93"/>
    </row>
    <row r="35" spans="2:8" s="190" customFormat="1" x14ac:dyDescent="0.25">
      <c r="B35" s="119">
        <v>7</v>
      </c>
      <c r="C35" s="198" t="s">
        <v>361</v>
      </c>
      <c r="D35" s="199" t="s">
        <v>362</v>
      </c>
      <c r="E35" s="199" t="s">
        <v>363</v>
      </c>
      <c r="F35" s="93"/>
      <c r="G35" s="93"/>
      <c r="H35" s="93"/>
    </row>
    <row r="36" spans="2:8" s="190" customFormat="1" ht="33.75" customHeight="1" x14ac:dyDescent="0.25">
      <c r="B36" s="119">
        <v>8</v>
      </c>
      <c r="C36" s="198" t="s">
        <v>364</v>
      </c>
      <c r="D36" s="199" t="s">
        <v>4763</v>
      </c>
      <c r="E36" s="199" t="s">
        <v>366</v>
      </c>
      <c r="F36" s="93"/>
      <c r="G36" s="93"/>
      <c r="H36" s="93"/>
    </row>
    <row r="37" spans="2:8" s="190" customFormat="1" x14ac:dyDescent="0.25">
      <c r="B37" s="119">
        <v>9</v>
      </c>
      <c r="C37" s="198" t="s">
        <v>367</v>
      </c>
      <c r="D37" s="199" t="s">
        <v>356</v>
      </c>
      <c r="E37" s="199" t="s">
        <v>4764</v>
      </c>
      <c r="F37" s="93"/>
      <c r="G37" s="93"/>
      <c r="H37" s="93"/>
    </row>
    <row r="38" spans="2:8" s="190" customFormat="1" ht="31.5" x14ac:dyDescent="0.25">
      <c r="B38" s="119">
        <v>10</v>
      </c>
      <c r="C38" s="198" t="s">
        <v>369</v>
      </c>
      <c r="D38" s="199" t="s">
        <v>370</v>
      </c>
      <c r="E38" s="199" t="s">
        <v>371</v>
      </c>
      <c r="F38" s="93"/>
      <c r="G38" s="93"/>
      <c r="H38" s="93"/>
    </row>
    <row r="39" spans="2:8" s="190" customFormat="1" ht="31.5" x14ac:dyDescent="0.25">
      <c r="B39" s="119">
        <v>11</v>
      </c>
      <c r="C39" s="198" t="s">
        <v>372</v>
      </c>
      <c r="D39" s="199" t="s">
        <v>373</v>
      </c>
      <c r="E39" s="199" t="s">
        <v>4765</v>
      </c>
      <c r="F39" s="93"/>
      <c r="G39" s="93"/>
      <c r="H39" s="93"/>
    </row>
    <row r="40" spans="2:8" s="190" customFormat="1" ht="36.75" customHeight="1" x14ac:dyDescent="0.25">
      <c r="B40" s="119">
        <v>12</v>
      </c>
      <c r="C40" s="198" t="s">
        <v>375</v>
      </c>
      <c r="D40" s="199" t="s">
        <v>376</v>
      </c>
      <c r="E40" s="199" t="s">
        <v>377</v>
      </c>
      <c r="F40" s="93"/>
      <c r="G40" s="93"/>
      <c r="H40" s="93"/>
    </row>
    <row r="41" spans="2:8" s="190" customFormat="1" ht="33.75" customHeight="1" x14ac:dyDescent="0.25">
      <c r="B41" s="119">
        <v>13</v>
      </c>
      <c r="C41" s="198" t="s">
        <v>378</v>
      </c>
      <c r="D41" s="199" t="s">
        <v>4766</v>
      </c>
      <c r="E41" s="199" t="s">
        <v>4767</v>
      </c>
      <c r="F41" s="93"/>
      <c r="G41" s="93"/>
      <c r="H41" s="93"/>
    </row>
    <row r="42" spans="2:8" s="190" customFormat="1" ht="33" customHeight="1" x14ac:dyDescent="0.25">
      <c r="B42" s="119">
        <v>14</v>
      </c>
      <c r="C42" s="198" t="s">
        <v>381</v>
      </c>
      <c r="D42" s="199" t="s">
        <v>382</v>
      </c>
      <c r="E42" s="199" t="s">
        <v>383</v>
      </c>
      <c r="F42" s="93"/>
      <c r="G42" s="93"/>
      <c r="H42" s="93"/>
    </row>
    <row r="43" spans="2:8" s="191" customFormat="1" ht="39" customHeight="1" x14ac:dyDescent="0.25">
      <c r="B43" s="93" t="s">
        <v>107</v>
      </c>
      <c r="C43" s="196" t="s">
        <v>384</v>
      </c>
      <c r="D43" s="196" t="s">
        <v>385</v>
      </c>
      <c r="E43" s="196" t="s">
        <v>386</v>
      </c>
      <c r="F43" s="192" t="s">
        <v>3292</v>
      </c>
      <c r="G43" s="193">
        <v>100</v>
      </c>
      <c r="H43" s="193">
        <v>100</v>
      </c>
    </row>
    <row r="44" spans="2:8" s="190" customFormat="1" ht="35.25" customHeight="1" x14ac:dyDescent="0.25">
      <c r="B44" s="119">
        <v>4</v>
      </c>
      <c r="C44" s="198" t="s">
        <v>390</v>
      </c>
      <c r="D44" s="199" t="s">
        <v>391</v>
      </c>
      <c r="E44" s="199" t="s">
        <v>4768</v>
      </c>
      <c r="F44" s="93"/>
      <c r="G44" s="93"/>
      <c r="H44" s="93"/>
    </row>
    <row r="45" spans="2:8" s="190" customFormat="1" ht="33.75" customHeight="1" x14ac:dyDescent="0.25">
      <c r="B45" s="119">
        <v>5</v>
      </c>
      <c r="C45" s="198" t="s">
        <v>393</v>
      </c>
      <c r="D45" s="199" t="s">
        <v>394</v>
      </c>
      <c r="E45" s="199" t="s">
        <v>395</v>
      </c>
      <c r="F45" s="93"/>
      <c r="G45" s="93"/>
      <c r="H45" s="93"/>
    </row>
    <row r="46" spans="2:8" s="190" customFormat="1" ht="49.5" customHeight="1" x14ac:dyDescent="0.25">
      <c r="B46" s="119">
        <v>6</v>
      </c>
      <c r="C46" s="198" t="s">
        <v>396</v>
      </c>
      <c r="D46" s="199" t="s">
        <v>397</v>
      </c>
      <c r="E46" s="199" t="s">
        <v>398</v>
      </c>
      <c r="F46" s="93"/>
      <c r="G46" s="93"/>
      <c r="H46" s="93"/>
    </row>
    <row r="47" spans="2:8" s="190" customFormat="1" ht="31.5" x14ac:dyDescent="0.25">
      <c r="B47" s="119">
        <v>7</v>
      </c>
      <c r="C47" s="198" t="s">
        <v>399</v>
      </c>
      <c r="D47" s="199" t="s">
        <v>400</v>
      </c>
      <c r="E47" s="199" t="s">
        <v>401</v>
      </c>
      <c r="F47" s="93"/>
      <c r="G47" s="93"/>
      <c r="H47" s="93"/>
    </row>
    <row r="48" spans="2:8" s="191" customFormat="1" ht="51" customHeight="1" x14ac:dyDescent="0.25">
      <c r="B48" s="93" t="s">
        <v>114</v>
      </c>
      <c r="C48" s="196" t="s">
        <v>402</v>
      </c>
      <c r="D48" s="196" t="s">
        <v>403</v>
      </c>
      <c r="E48" s="196" t="s">
        <v>404</v>
      </c>
      <c r="F48" s="192" t="s">
        <v>3292</v>
      </c>
      <c r="G48" s="193">
        <v>100</v>
      </c>
      <c r="H48" s="193">
        <v>100</v>
      </c>
    </row>
    <row r="49" spans="2:8" s="190" customFormat="1" ht="36.75" customHeight="1" x14ac:dyDescent="0.25">
      <c r="B49" s="119">
        <v>1</v>
      </c>
      <c r="C49" s="198" t="s">
        <v>405</v>
      </c>
      <c r="D49" s="199" t="s">
        <v>406</v>
      </c>
      <c r="E49" s="199" t="s">
        <v>407</v>
      </c>
      <c r="F49" s="93"/>
      <c r="G49" s="93"/>
      <c r="H49" s="93"/>
    </row>
    <row r="50" spans="2:8" s="190" customFormat="1" ht="47.25" customHeight="1" x14ac:dyDescent="0.25">
      <c r="B50" s="119">
        <v>2</v>
      </c>
      <c r="C50" s="198" t="s">
        <v>408</v>
      </c>
      <c r="D50" s="199" t="s">
        <v>409</v>
      </c>
      <c r="E50" s="199" t="s">
        <v>410</v>
      </c>
      <c r="F50" s="93"/>
      <c r="G50" s="93"/>
      <c r="H50" s="93"/>
    </row>
    <row r="51" spans="2:8" s="190" customFormat="1" ht="42.75" customHeight="1" x14ac:dyDescent="0.25">
      <c r="B51" s="119">
        <v>3</v>
      </c>
      <c r="C51" s="198" t="s">
        <v>411</v>
      </c>
      <c r="D51" s="199" t="s">
        <v>412</v>
      </c>
      <c r="E51" s="199" t="s">
        <v>413</v>
      </c>
      <c r="F51" s="93"/>
      <c r="G51" s="93"/>
      <c r="H51" s="93"/>
    </row>
    <row r="52" spans="2:8" s="191" customFormat="1" ht="55.5" customHeight="1" x14ac:dyDescent="0.25">
      <c r="B52" s="93" t="s">
        <v>414</v>
      </c>
      <c r="C52" s="196" t="s">
        <v>415</v>
      </c>
      <c r="D52" s="196" t="s">
        <v>416</v>
      </c>
      <c r="E52" s="196" t="s">
        <v>417</v>
      </c>
      <c r="F52" s="192" t="s">
        <v>3292</v>
      </c>
      <c r="G52" s="193">
        <v>100</v>
      </c>
      <c r="H52" s="193">
        <v>100</v>
      </c>
    </row>
    <row r="53" spans="2:8" s="190" customFormat="1" ht="45.75" customHeight="1" x14ac:dyDescent="0.25">
      <c r="B53" s="119">
        <v>1</v>
      </c>
      <c r="C53" s="198" t="s">
        <v>418</v>
      </c>
      <c r="D53" s="199" t="s">
        <v>419</v>
      </c>
      <c r="E53" s="199" t="s">
        <v>420</v>
      </c>
      <c r="F53" s="93"/>
      <c r="G53" s="93"/>
      <c r="H53" s="93"/>
    </row>
    <row r="54" spans="2:8" s="190" customFormat="1" ht="31.5" x14ac:dyDescent="0.25">
      <c r="B54" s="119">
        <v>2</v>
      </c>
      <c r="C54" s="198" t="s">
        <v>421</v>
      </c>
      <c r="D54" s="199" t="s">
        <v>422</v>
      </c>
      <c r="E54" s="199" t="s">
        <v>423</v>
      </c>
      <c r="F54" s="93"/>
      <c r="G54" s="93"/>
      <c r="H54" s="93"/>
    </row>
    <row r="55" spans="2:8" s="190" customFormat="1" ht="31.5" x14ac:dyDescent="0.25">
      <c r="B55" s="119">
        <v>3</v>
      </c>
      <c r="C55" s="198" t="s">
        <v>424</v>
      </c>
      <c r="D55" s="199" t="s">
        <v>419</v>
      </c>
      <c r="E55" s="199" t="s">
        <v>425</v>
      </c>
      <c r="F55" s="93"/>
      <c r="G55" s="93"/>
      <c r="H55" s="93"/>
    </row>
    <row r="56" spans="2:8" s="190" customFormat="1" ht="31.5" x14ac:dyDescent="0.25">
      <c r="B56" s="119">
        <v>4</v>
      </c>
      <c r="C56" s="198" t="s">
        <v>426</v>
      </c>
      <c r="D56" s="199" t="s">
        <v>427</v>
      </c>
      <c r="E56" s="199" t="s">
        <v>4769</v>
      </c>
      <c r="F56" s="93"/>
      <c r="G56" s="93"/>
      <c r="H56" s="93"/>
    </row>
    <row r="57" spans="2:8" s="190" customFormat="1" ht="31.5" x14ac:dyDescent="0.25">
      <c r="B57" s="119">
        <v>5</v>
      </c>
      <c r="C57" s="198" t="s">
        <v>429</v>
      </c>
      <c r="D57" s="199" t="s">
        <v>430</v>
      </c>
      <c r="E57" s="199" t="s">
        <v>431</v>
      </c>
      <c r="F57" s="93"/>
      <c r="G57" s="93"/>
      <c r="H57" s="93"/>
    </row>
    <row r="58" spans="2:8" s="191" customFormat="1" ht="27" customHeight="1" x14ac:dyDescent="0.25">
      <c r="B58" s="93" t="s">
        <v>439</v>
      </c>
      <c r="C58" s="196" t="s">
        <v>440</v>
      </c>
      <c r="D58" s="196" t="s">
        <v>441</v>
      </c>
      <c r="E58" s="196" t="s">
        <v>442</v>
      </c>
      <c r="F58" s="193" t="s">
        <v>3292</v>
      </c>
      <c r="G58" s="193">
        <v>15</v>
      </c>
      <c r="H58" s="193">
        <v>30</v>
      </c>
    </row>
    <row r="59" spans="2:8" s="190" customFormat="1" ht="31.5" customHeight="1" x14ac:dyDescent="0.25">
      <c r="B59" s="119">
        <v>1</v>
      </c>
      <c r="C59" s="198" t="s">
        <v>443</v>
      </c>
      <c r="D59" s="199" t="s">
        <v>444</v>
      </c>
      <c r="E59" s="199" t="s">
        <v>4770</v>
      </c>
      <c r="F59" s="93"/>
      <c r="G59" s="93"/>
      <c r="H59" s="93"/>
    </row>
    <row r="60" spans="2:8" s="190" customFormat="1" ht="31.5" x14ac:dyDescent="0.25">
      <c r="B60" s="119">
        <v>2</v>
      </c>
      <c r="C60" s="198" t="s">
        <v>446</v>
      </c>
      <c r="D60" s="199" t="s">
        <v>447</v>
      </c>
      <c r="E60" s="199" t="s">
        <v>448</v>
      </c>
      <c r="F60" s="93"/>
      <c r="G60" s="93"/>
      <c r="H60" s="93"/>
    </row>
    <row r="61" spans="2:8" s="190" customFormat="1" ht="36" customHeight="1" x14ac:dyDescent="0.25">
      <c r="B61" s="119">
        <v>3</v>
      </c>
      <c r="C61" s="198" t="s">
        <v>449</v>
      </c>
      <c r="D61" s="199" t="s">
        <v>450</v>
      </c>
      <c r="E61" s="199" t="s">
        <v>451</v>
      </c>
      <c r="F61" s="93"/>
      <c r="G61" s="93"/>
      <c r="H61" s="93"/>
    </row>
    <row r="62" spans="2:8" s="190" customFormat="1" ht="39" customHeight="1" x14ac:dyDescent="0.25">
      <c r="B62" s="119">
        <v>4</v>
      </c>
      <c r="C62" s="198" t="s">
        <v>452</v>
      </c>
      <c r="D62" s="199" t="s">
        <v>453</v>
      </c>
      <c r="E62" s="199" t="s">
        <v>454</v>
      </c>
      <c r="F62" s="93"/>
      <c r="G62" s="93"/>
      <c r="H62" s="93"/>
    </row>
    <row r="63" spans="2:8" s="190" customFormat="1" x14ac:dyDescent="0.25">
      <c r="B63" s="119">
        <v>5</v>
      </c>
      <c r="C63" s="198" t="s">
        <v>455</v>
      </c>
      <c r="D63" s="199" t="s">
        <v>456</v>
      </c>
      <c r="E63" s="199" t="s">
        <v>457</v>
      </c>
      <c r="F63" s="93"/>
      <c r="G63" s="93"/>
      <c r="H63" s="93"/>
    </row>
    <row r="64" spans="2:8" s="188" customFormat="1" ht="19.5" x14ac:dyDescent="0.25">
      <c r="B64" s="980" t="s">
        <v>458</v>
      </c>
      <c r="C64" s="981"/>
      <c r="D64" s="981"/>
      <c r="E64" s="981"/>
      <c r="F64" s="981"/>
      <c r="G64" s="981"/>
      <c r="H64" s="982"/>
    </row>
    <row r="65" spans="2:8" s="191" customFormat="1" ht="40.5" customHeight="1" x14ac:dyDescent="0.25">
      <c r="B65" s="93" t="s">
        <v>82</v>
      </c>
      <c r="C65" s="196" t="s">
        <v>468</v>
      </c>
      <c r="D65" s="196" t="s">
        <v>469</v>
      </c>
      <c r="E65" s="196"/>
      <c r="F65" s="93"/>
      <c r="G65" s="93"/>
      <c r="H65" s="93"/>
    </row>
    <row r="66" spans="2:8" s="190" customFormat="1" ht="65.25" customHeight="1" x14ac:dyDescent="0.25">
      <c r="B66" s="119">
        <v>1</v>
      </c>
      <c r="C66" s="198" t="s">
        <v>470</v>
      </c>
      <c r="D66" s="199" t="s">
        <v>471</v>
      </c>
      <c r="E66" s="199" t="s">
        <v>4771</v>
      </c>
      <c r="F66" s="93"/>
      <c r="G66" s="93"/>
      <c r="H66" s="93"/>
    </row>
    <row r="67" spans="2:8" s="188" customFormat="1" ht="19.5" x14ac:dyDescent="0.25">
      <c r="B67" s="980" t="s">
        <v>472</v>
      </c>
      <c r="C67" s="981"/>
      <c r="D67" s="981"/>
      <c r="E67" s="981"/>
      <c r="F67" s="981"/>
      <c r="G67" s="981"/>
      <c r="H67" s="982"/>
    </row>
    <row r="68" spans="2:8" s="191" customFormat="1" ht="42.75" customHeight="1" x14ac:dyDescent="0.25">
      <c r="B68" s="93" t="s">
        <v>6</v>
      </c>
      <c r="C68" s="196" t="s">
        <v>473</v>
      </c>
      <c r="D68" s="196" t="s">
        <v>474</v>
      </c>
      <c r="E68" s="196" t="s">
        <v>475</v>
      </c>
      <c r="F68" s="93"/>
      <c r="G68" s="93"/>
      <c r="H68" s="93"/>
    </row>
    <row r="69" spans="2:8" s="190" customFormat="1" ht="34.5" customHeight="1" x14ac:dyDescent="0.25">
      <c r="B69" s="119">
        <v>1</v>
      </c>
      <c r="C69" s="198" t="s">
        <v>476</v>
      </c>
      <c r="D69" s="199" t="s">
        <v>477</v>
      </c>
      <c r="E69" s="199" t="s">
        <v>4772</v>
      </c>
      <c r="F69" s="93"/>
      <c r="G69" s="93"/>
      <c r="H69" s="93"/>
    </row>
    <row r="70" spans="2:8" s="190" customFormat="1" ht="25.5" customHeight="1" x14ac:dyDescent="0.25">
      <c r="B70" s="119">
        <v>2</v>
      </c>
      <c r="C70" s="198" t="s">
        <v>479</v>
      </c>
      <c r="D70" s="199" t="s">
        <v>480</v>
      </c>
      <c r="E70" s="199" t="s">
        <v>481</v>
      </c>
      <c r="F70" s="93"/>
      <c r="G70" s="93"/>
      <c r="H70" s="93"/>
    </row>
    <row r="71" spans="2:8" s="190" customFormat="1" ht="35.25" customHeight="1" x14ac:dyDescent="0.25">
      <c r="B71" s="119">
        <v>3</v>
      </c>
      <c r="C71" s="198" t="s">
        <v>482</v>
      </c>
      <c r="D71" s="199" t="s">
        <v>483</v>
      </c>
      <c r="E71" s="199" t="s">
        <v>4773</v>
      </c>
      <c r="F71" s="93"/>
      <c r="G71" s="93"/>
      <c r="H71" s="93"/>
    </row>
    <row r="72" spans="2:8" s="190" customFormat="1" ht="49.5" customHeight="1" x14ac:dyDescent="0.25">
      <c r="B72" s="119">
        <v>4</v>
      </c>
      <c r="C72" s="198" t="s">
        <v>485</v>
      </c>
      <c r="D72" s="199" t="s">
        <v>486</v>
      </c>
      <c r="E72" s="199" t="s">
        <v>4774</v>
      </c>
      <c r="F72" s="93"/>
      <c r="G72" s="93"/>
      <c r="H72" s="93"/>
    </row>
    <row r="73" spans="2:8" s="191" customFormat="1" ht="46.5" customHeight="1" x14ac:dyDescent="0.25">
      <c r="B73" s="93" t="s">
        <v>114</v>
      </c>
      <c r="C73" s="196" t="s">
        <v>515</v>
      </c>
      <c r="D73" s="196" t="s">
        <v>516</v>
      </c>
      <c r="E73" s="196" t="s">
        <v>517</v>
      </c>
      <c r="F73" s="93"/>
      <c r="G73" s="93"/>
      <c r="H73" s="93"/>
    </row>
    <row r="74" spans="2:8" s="190" customFormat="1" ht="47.25" x14ac:dyDescent="0.25">
      <c r="B74" s="119">
        <v>1</v>
      </c>
      <c r="C74" s="198" t="s">
        <v>518</v>
      </c>
      <c r="D74" s="198" t="s">
        <v>519</v>
      </c>
      <c r="E74" s="199" t="s">
        <v>4775</v>
      </c>
      <c r="F74" s="93"/>
      <c r="G74" s="93"/>
      <c r="H74" s="93"/>
    </row>
    <row r="75" spans="2:8" s="190" customFormat="1" ht="33.75" customHeight="1" x14ac:dyDescent="0.25">
      <c r="B75" s="119">
        <v>2</v>
      </c>
      <c r="C75" s="198" t="s">
        <v>521</v>
      </c>
      <c r="D75" s="199" t="s">
        <v>522</v>
      </c>
      <c r="E75" s="199" t="s">
        <v>523</v>
      </c>
      <c r="F75" s="93"/>
      <c r="G75" s="93"/>
      <c r="H75" s="93"/>
    </row>
    <row r="76" spans="2:8" s="190" customFormat="1" ht="48.75" customHeight="1" x14ac:dyDescent="0.25">
      <c r="B76" s="119">
        <v>3</v>
      </c>
      <c r="C76" s="198" t="s">
        <v>524</v>
      </c>
      <c r="D76" s="198" t="s">
        <v>525</v>
      </c>
      <c r="E76" s="199" t="s">
        <v>4776</v>
      </c>
      <c r="F76" s="93"/>
      <c r="G76" s="93"/>
      <c r="H76" s="93"/>
    </row>
    <row r="77" spans="2:8" s="188" customFormat="1" ht="19.5" x14ac:dyDescent="0.25">
      <c r="B77" s="980" t="s">
        <v>547</v>
      </c>
      <c r="C77" s="981"/>
      <c r="D77" s="981"/>
      <c r="E77" s="981"/>
      <c r="F77" s="981"/>
      <c r="G77" s="981"/>
      <c r="H77" s="982"/>
    </row>
    <row r="78" spans="2:8" s="191" customFormat="1" ht="48.75" customHeight="1" x14ac:dyDescent="0.25">
      <c r="B78" s="93" t="s">
        <v>6</v>
      </c>
      <c r="C78" s="196" t="s">
        <v>548</v>
      </c>
      <c r="D78" s="196" t="s">
        <v>549</v>
      </c>
      <c r="E78" s="196" t="s">
        <v>550</v>
      </c>
      <c r="F78" s="193" t="s">
        <v>3292</v>
      </c>
      <c r="G78" s="93"/>
      <c r="H78" s="194" t="s">
        <v>4777</v>
      </c>
    </row>
    <row r="79" spans="2:8" s="190" customFormat="1" x14ac:dyDescent="0.25">
      <c r="B79" s="119">
        <v>1</v>
      </c>
      <c r="C79" s="198" t="s">
        <v>551</v>
      </c>
      <c r="D79" s="198" t="s">
        <v>552</v>
      </c>
      <c r="E79" s="199" t="s">
        <v>553</v>
      </c>
      <c r="F79" s="93"/>
      <c r="G79" s="93"/>
      <c r="H79" s="93"/>
    </row>
    <row r="80" spans="2:8" s="190" customFormat="1" ht="54" customHeight="1" x14ac:dyDescent="0.25">
      <c r="B80" s="119">
        <v>2</v>
      </c>
      <c r="C80" s="198" t="s">
        <v>554</v>
      </c>
      <c r="D80" s="198" t="s">
        <v>555</v>
      </c>
      <c r="E80" s="199" t="s">
        <v>556</v>
      </c>
      <c r="F80" s="93"/>
      <c r="G80" s="93"/>
      <c r="H80" s="93"/>
    </row>
    <row r="81" spans="2:8" s="190" customFormat="1" x14ac:dyDescent="0.25">
      <c r="B81" s="119">
        <v>3</v>
      </c>
      <c r="C81" s="198" t="s">
        <v>557</v>
      </c>
      <c r="D81" s="198" t="s">
        <v>558</v>
      </c>
      <c r="E81" s="199" t="s">
        <v>4778</v>
      </c>
      <c r="F81" s="93"/>
      <c r="G81" s="93"/>
      <c r="H81" s="93"/>
    </row>
    <row r="82" spans="2:8" s="190" customFormat="1" x14ac:dyDescent="0.25">
      <c r="B82" s="119">
        <v>4</v>
      </c>
      <c r="C82" s="198" t="s">
        <v>560</v>
      </c>
      <c r="D82" s="198" t="s">
        <v>561</v>
      </c>
      <c r="E82" s="199" t="s">
        <v>4779</v>
      </c>
      <c r="F82" s="93"/>
      <c r="G82" s="93"/>
      <c r="H82" s="93"/>
    </row>
    <row r="83" spans="2:8" s="190" customFormat="1" x14ac:dyDescent="0.25">
      <c r="B83" s="119">
        <v>5</v>
      </c>
      <c r="C83" s="198" t="s">
        <v>563</v>
      </c>
      <c r="D83" s="198" t="s">
        <v>564</v>
      </c>
      <c r="E83" s="199" t="s">
        <v>4780</v>
      </c>
      <c r="F83" s="93"/>
      <c r="G83" s="93"/>
      <c r="H83" s="93"/>
    </row>
    <row r="84" spans="2:8" s="190" customFormat="1" ht="31.5" x14ac:dyDescent="0.25">
      <c r="B84" s="119">
        <v>6</v>
      </c>
      <c r="C84" s="198" t="s">
        <v>566</v>
      </c>
      <c r="D84" s="198" t="s">
        <v>567</v>
      </c>
      <c r="E84" s="199" t="s">
        <v>4781</v>
      </c>
      <c r="F84" s="93"/>
      <c r="G84" s="93"/>
      <c r="H84" s="93"/>
    </row>
    <row r="85" spans="2:8" s="190" customFormat="1" ht="47.25" x14ac:dyDescent="0.25">
      <c r="B85" s="119">
        <v>7</v>
      </c>
      <c r="C85" s="198" t="s">
        <v>569</v>
      </c>
      <c r="D85" s="198" t="s">
        <v>570</v>
      </c>
      <c r="E85" s="199" t="s">
        <v>4782</v>
      </c>
      <c r="F85" s="93"/>
      <c r="G85" s="93"/>
      <c r="H85" s="93"/>
    </row>
    <row r="86" spans="2:8" s="190" customFormat="1" ht="31.5" x14ac:dyDescent="0.25">
      <c r="B86" s="119">
        <v>8</v>
      </c>
      <c r="C86" s="199" t="s">
        <v>572</v>
      </c>
      <c r="D86" s="198" t="s">
        <v>573</v>
      </c>
      <c r="E86" s="199" t="s">
        <v>4783</v>
      </c>
      <c r="F86" s="93"/>
      <c r="G86" s="93"/>
      <c r="H86" s="93"/>
    </row>
    <row r="87" spans="2:8" s="188" customFormat="1" ht="19.5" x14ac:dyDescent="0.25">
      <c r="B87" s="980" t="s">
        <v>794</v>
      </c>
      <c r="C87" s="981"/>
      <c r="D87" s="981"/>
      <c r="E87" s="981"/>
      <c r="F87" s="981"/>
      <c r="G87" s="981"/>
      <c r="H87" s="982"/>
    </row>
    <row r="88" spans="2:8" s="195" customFormat="1" ht="38.25" customHeight="1" x14ac:dyDescent="0.25">
      <c r="B88" s="93" t="s">
        <v>6</v>
      </c>
      <c r="C88" s="196" t="s">
        <v>795</v>
      </c>
      <c r="D88" s="196" t="s">
        <v>796</v>
      </c>
      <c r="E88" s="196" t="s">
        <v>797</v>
      </c>
      <c r="F88" s="192" t="s">
        <v>3292</v>
      </c>
      <c r="G88" s="203">
        <v>100</v>
      </c>
      <c r="H88" s="203">
        <v>100</v>
      </c>
    </row>
    <row r="89" spans="2:8" s="197" customFormat="1" ht="51" customHeight="1" x14ac:dyDescent="0.25">
      <c r="B89" s="119">
        <v>1</v>
      </c>
      <c r="C89" s="198" t="s">
        <v>798</v>
      </c>
      <c r="D89" s="198" t="s">
        <v>799</v>
      </c>
      <c r="E89" s="199" t="s">
        <v>4784</v>
      </c>
      <c r="F89" s="93"/>
      <c r="G89" s="93"/>
      <c r="H89" s="93"/>
    </row>
    <row r="90" spans="2:8" s="197" customFormat="1" ht="31.5" x14ac:dyDescent="0.25">
      <c r="B90" s="119">
        <v>2</v>
      </c>
      <c r="C90" s="198" t="s">
        <v>801</v>
      </c>
      <c r="D90" s="198" t="s">
        <v>802</v>
      </c>
      <c r="E90" s="199" t="s">
        <v>4785</v>
      </c>
      <c r="F90" s="93"/>
      <c r="G90" s="93"/>
      <c r="H90" s="93"/>
    </row>
    <row r="91" spans="2:8" s="195" customFormat="1" ht="34.5" customHeight="1" x14ac:dyDescent="0.25">
      <c r="B91" s="93" t="s">
        <v>884</v>
      </c>
      <c r="C91" s="196" t="s">
        <v>885</v>
      </c>
      <c r="D91" s="196" t="s">
        <v>886</v>
      </c>
      <c r="E91" s="196" t="s">
        <v>4786</v>
      </c>
      <c r="F91" s="93"/>
      <c r="G91" s="93"/>
      <c r="H91" s="93"/>
    </row>
    <row r="92" spans="2:8" s="197" customFormat="1" ht="34.5" customHeight="1" x14ac:dyDescent="0.25">
      <c r="B92" s="119">
        <v>1</v>
      </c>
      <c r="C92" s="198" t="s">
        <v>888</v>
      </c>
      <c r="D92" s="198" t="s">
        <v>889</v>
      </c>
      <c r="E92" s="199" t="s">
        <v>4787</v>
      </c>
      <c r="F92" s="93"/>
      <c r="G92" s="93"/>
      <c r="H92" s="93"/>
    </row>
    <row r="93" spans="2:8" s="188" customFormat="1" ht="19.5" x14ac:dyDescent="0.25">
      <c r="B93" s="977" t="s">
        <v>965</v>
      </c>
      <c r="C93" s="978"/>
      <c r="D93" s="978"/>
      <c r="E93" s="978"/>
      <c r="F93" s="978"/>
      <c r="G93" s="978"/>
      <c r="H93" s="979"/>
    </row>
    <row r="94" spans="2:8" s="195" customFormat="1" ht="40.5" customHeight="1" x14ac:dyDescent="0.25">
      <c r="B94" s="93" t="s">
        <v>82</v>
      </c>
      <c r="C94" s="196" t="s">
        <v>1020</v>
      </c>
      <c r="D94" s="196" t="s">
        <v>4788</v>
      </c>
      <c r="E94" s="196" t="s">
        <v>1022</v>
      </c>
      <c r="F94" s="203" t="s">
        <v>3292</v>
      </c>
      <c r="G94" s="213">
        <v>97.83</v>
      </c>
      <c r="H94" s="213">
        <v>100</v>
      </c>
    </row>
    <row r="95" spans="2:8" s="188" customFormat="1" ht="31.5" x14ac:dyDescent="0.25">
      <c r="B95" s="208">
        <v>1</v>
      </c>
      <c r="C95" s="198" t="s">
        <v>1023</v>
      </c>
      <c r="D95" s="198" t="s">
        <v>4789</v>
      </c>
      <c r="E95" s="199" t="s">
        <v>1025</v>
      </c>
      <c r="F95" s="93"/>
      <c r="G95" s="93"/>
      <c r="H95" s="209"/>
    </row>
    <row r="96" spans="2:8" s="188" customFormat="1" ht="19.5" x14ac:dyDescent="0.25">
      <c r="B96" s="977" t="s">
        <v>1026</v>
      </c>
      <c r="C96" s="978"/>
      <c r="D96" s="978"/>
      <c r="E96" s="978"/>
      <c r="F96" s="978"/>
      <c r="G96" s="978"/>
      <c r="H96" s="979"/>
    </row>
    <row r="97" spans="2:8" s="191" customFormat="1" ht="45" customHeight="1" x14ac:dyDescent="0.25">
      <c r="B97" s="93" t="s">
        <v>6</v>
      </c>
      <c r="C97" s="196" t="s">
        <v>1027</v>
      </c>
      <c r="D97" s="196" t="s">
        <v>1028</v>
      </c>
      <c r="E97" s="196" t="s">
        <v>1029</v>
      </c>
      <c r="F97" s="192" t="s">
        <v>3292</v>
      </c>
      <c r="G97" s="192" t="s">
        <v>4086</v>
      </c>
      <c r="H97" s="192">
        <v>100</v>
      </c>
    </row>
    <row r="98" spans="2:8" s="190" customFormat="1" ht="45" customHeight="1" x14ac:dyDescent="0.25">
      <c r="B98" s="119">
        <v>1</v>
      </c>
      <c r="C98" s="198" t="s">
        <v>1030</v>
      </c>
      <c r="D98" s="198" t="s">
        <v>1031</v>
      </c>
      <c r="E98" s="199" t="s">
        <v>4790</v>
      </c>
      <c r="F98" s="93"/>
      <c r="G98" s="93"/>
      <c r="H98" s="93"/>
    </row>
    <row r="99" spans="2:8" s="190" customFormat="1" ht="45" customHeight="1" x14ac:dyDescent="0.25">
      <c r="B99" s="119">
        <v>2</v>
      </c>
      <c r="C99" s="198" t="s">
        <v>1033</v>
      </c>
      <c r="D99" s="198" t="s">
        <v>1034</v>
      </c>
      <c r="E99" s="199" t="s">
        <v>1035</v>
      </c>
      <c r="F99" s="93"/>
      <c r="G99" s="93"/>
      <c r="H99" s="93"/>
    </row>
    <row r="100" spans="2:8" s="190" customFormat="1" ht="50.25" customHeight="1" x14ac:dyDescent="0.25">
      <c r="B100" s="119">
        <v>3</v>
      </c>
      <c r="C100" s="198" t="s">
        <v>1036</v>
      </c>
      <c r="D100" s="198" t="s">
        <v>1037</v>
      </c>
      <c r="E100" s="199" t="s">
        <v>1038</v>
      </c>
      <c r="F100" s="93"/>
      <c r="G100" s="93"/>
      <c r="H100" s="93"/>
    </row>
    <row r="101" spans="2:8" s="190" customFormat="1" ht="31.5" x14ac:dyDescent="0.25">
      <c r="B101" s="119">
        <v>4</v>
      </c>
      <c r="C101" s="198" t="s">
        <v>1039</v>
      </c>
      <c r="D101" s="198" t="s">
        <v>1040</v>
      </c>
      <c r="E101" s="199" t="s">
        <v>1041</v>
      </c>
      <c r="F101" s="93"/>
      <c r="G101" s="93"/>
      <c r="H101" s="93"/>
    </row>
    <row r="102" spans="2:8" s="190" customFormat="1" ht="47.25" x14ac:dyDescent="0.25">
      <c r="B102" s="119">
        <v>5</v>
      </c>
      <c r="C102" s="198" t="s">
        <v>1042</v>
      </c>
      <c r="D102" s="199" t="s">
        <v>1043</v>
      </c>
      <c r="E102" s="199" t="s">
        <v>1044</v>
      </c>
      <c r="F102" s="93"/>
      <c r="G102" s="93"/>
      <c r="H102" s="93"/>
    </row>
    <row r="103" spans="2:8" s="191" customFormat="1" ht="31.5" x14ac:dyDescent="0.25">
      <c r="B103" s="93" t="s">
        <v>432</v>
      </c>
      <c r="C103" s="196" t="s">
        <v>1107</v>
      </c>
      <c r="D103" s="196" t="s">
        <v>1108</v>
      </c>
      <c r="E103" s="196" t="s">
        <v>4791</v>
      </c>
      <c r="F103" s="93"/>
      <c r="G103" s="93"/>
      <c r="H103" s="93"/>
    </row>
    <row r="104" spans="2:8" s="190" customFormat="1" x14ac:dyDescent="0.25">
      <c r="B104" s="119">
        <v>1</v>
      </c>
      <c r="C104" s="198" t="s">
        <v>1110</v>
      </c>
      <c r="D104" s="199" t="s">
        <v>1111</v>
      </c>
      <c r="E104" s="199" t="s">
        <v>1112</v>
      </c>
      <c r="F104" s="93"/>
      <c r="G104" s="93"/>
      <c r="H104" s="93"/>
    </row>
    <row r="105" spans="2:8" s="190" customFormat="1" ht="31.5" x14ac:dyDescent="0.25">
      <c r="B105" s="119">
        <v>2</v>
      </c>
      <c r="C105" s="198" t="s">
        <v>1113</v>
      </c>
      <c r="D105" s="198" t="s">
        <v>1114</v>
      </c>
      <c r="E105" s="199" t="s">
        <v>1115</v>
      </c>
      <c r="F105" s="93"/>
      <c r="G105" s="93"/>
      <c r="H105" s="93"/>
    </row>
    <row r="106" spans="2:8" s="188" customFormat="1" ht="31.5" x14ac:dyDescent="0.25">
      <c r="B106" s="119">
        <v>3</v>
      </c>
      <c r="C106" s="198" t="s">
        <v>1116</v>
      </c>
      <c r="D106" s="198" t="s">
        <v>1117</v>
      </c>
      <c r="E106" s="199" t="s">
        <v>1118</v>
      </c>
      <c r="F106" s="93"/>
      <c r="G106" s="93"/>
      <c r="H106" s="209"/>
    </row>
    <row r="107" spans="2:8" s="188" customFormat="1" ht="19.5" x14ac:dyDescent="0.25">
      <c r="B107" s="980" t="s">
        <v>1119</v>
      </c>
      <c r="C107" s="981"/>
      <c r="D107" s="981"/>
      <c r="E107" s="981"/>
      <c r="F107" s="981"/>
      <c r="G107" s="981"/>
      <c r="H107" s="982"/>
    </row>
    <row r="108" spans="2:8" s="191" customFormat="1" ht="45" customHeight="1" x14ac:dyDescent="0.25">
      <c r="B108" s="93" t="s">
        <v>114</v>
      </c>
      <c r="C108" s="196" t="s">
        <v>1156</v>
      </c>
      <c r="D108" s="196" t="s">
        <v>1157</v>
      </c>
      <c r="E108" s="196" t="s">
        <v>1158</v>
      </c>
      <c r="F108" s="203" t="s">
        <v>3292</v>
      </c>
      <c r="G108" s="192">
        <v>60.39</v>
      </c>
      <c r="H108" s="194">
        <v>81.33</v>
      </c>
    </row>
    <row r="109" spans="2:8" s="190" customFormat="1" ht="31.5" x14ac:dyDescent="0.25">
      <c r="B109" s="119">
        <v>1</v>
      </c>
      <c r="C109" s="198" t="s">
        <v>1159</v>
      </c>
      <c r="D109" s="198" t="s">
        <v>1160</v>
      </c>
      <c r="E109" s="199" t="s">
        <v>4792</v>
      </c>
      <c r="F109" s="93"/>
      <c r="G109" s="93"/>
      <c r="H109" s="93"/>
    </row>
    <row r="110" spans="2:8" s="190" customFormat="1" ht="31.5" x14ac:dyDescent="0.25">
      <c r="B110" s="119">
        <v>2</v>
      </c>
      <c r="C110" s="198" t="s">
        <v>1162</v>
      </c>
      <c r="D110" s="198" t="s">
        <v>1163</v>
      </c>
      <c r="E110" s="199" t="s">
        <v>1164</v>
      </c>
      <c r="F110" s="93"/>
      <c r="G110" s="93"/>
      <c r="H110" s="93"/>
    </row>
    <row r="111" spans="2:8" s="190" customFormat="1" ht="39.75" customHeight="1" x14ac:dyDescent="0.25">
      <c r="B111" s="119">
        <v>3</v>
      </c>
      <c r="C111" s="198" t="s">
        <v>1165</v>
      </c>
      <c r="D111" s="198" t="s">
        <v>1166</v>
      </c>
      <c r="E111" s="199" t="s">
        <v>1167</v>
      </c>
      <c r="F111" s="93"/>
      <c r="G111" s="93"/>
      <c r="H111" s="93"/>
    </row>
    <row r="112" spans="2:8" s="190" customFormat="1" ht="31.5" x14ac:dyDescent="0.25">
      <c r="B112" s="119">
        <v>4</v>
      </c>
      <c r="C112" s="198" t="s">
        <v>1168</v>
      </c>
      <c r="D112" s="198" t="s">
        <v>1169</v>
      </c>
      <c r="E112" s="199" t="s">
        <v>4793</v>
      </c>
      <c r="F112" s="93"/>
      <c r="G112" s="93"/>
      <c r="H112" s="93"/>
    </row>
    <row r="113" spans="2:8" s="190" customFormat="1" ht="31.5" x14ac:dyDescent="0.25">
      <c r="B113" s="119">
        <v>5</v>
      </c>
      <c r="C113" s="198" t="s">
        <v>1171</v>
      </c>
      <c r="D113" s="198" t="s">
        <v>1172</v>
      </c>
      <c r="E113" s="199" t="s">
        <v>4794</v>
      </c>
      <c r="F113" s="93"/>
      <c r="G113" s="93"/>
      <c r="H113" s="93"/>
    </row>
    <row r="114" spans="2:8" s="188" customFormat="1" ht="51" customHeight="1" x14ac:dyDescent="0.25">
      <c r="B114" s="119">
        <v>6</v>
      </c>
      <c r="C114" s="198" t="s">
        <v>1174</v>
      </c>
      <c r="D114" s="198" t="s">
        <v>1175</v>
      </c>
      <c r="E114" s="199" t="s">
        <v>1176</v>
      </c>
      <c r="F114" s="93"/>
      <c r="G114" s="93"/>
      <c r="H114" s="209"/>
    </row>
    <row r="115" spans="2:8" s="188" customFormat="1" ht="19.5" x14ac:dyDescent="0.25">
      <c r="B115" s="980" t="s">
        <v>1249</v>
      </c>
      <c r="C115" s="981"/>
      <c r="D115" s="981"/>
      <c r="E115" s="981"/>
      <c r="F115" s="981"/>
      <c r="G115" s="981"/>
      <c r="H115" s="982"/>
    </row>
    <row r="116" spans="2:8" s="191" customFormat="1" x14ac:dyDescent="0.25">
      <c r="B116" s="93" t="s">
        <v>6</v>
      </c>
      <c r="C116" s="196" t="s">
        <v>1250</v>
      </c>
      <c r="D116" s="196" t="s">
        <v>1251</v>
      </c>
      <c r="E116" s="196" t="s">
        <v>1252</v>
      </c>
      <c r="F116" s="203" t="s">
        <v>3292</v>
      </c>
      <c r="G116" s="214" t="s">
        <v>4086</v>
      </c>
      <c r="H116" s="215">
        <v>50</v>
      </c>
    </row>
    <row r="117" spans="2:8" s="190" customFormat="1" ht="31.5" x14ac:dyDescent="0.25">
      <c r="B117" s="119">
        <v>1</v>
      </c>
      <c r="C117" s="198" t="s">
        <v>426</v>
      </c>
      <c r="D117" s="198" t="s">
        <v>427</v>
      </c>
      <c r="E117" s="199" t="s">
        <v>4795</v>
      </c>
      <c r="F117" s="93"/>
      <c r="G117" s="93"/>
      <c r="H117" s="93"/>
    </row>
    <row r="118" spans="2:8" s="188" customFormat="1" ht="19.5" x14ac:dyDescent="0.25">
      <c r="B118" s="980" t="s">
        <v>1306</v>
      </c>
      <c r="C118" s="981"/>
      <c r="D118" s="981"/>
      <c r="E118" s="981"/>
      <c r="F118" s="981"/>
      <c r="G118" s="981"/>
      <c r="H118" s="982"/>
    </row>
    <row r="119" spans="2:8" s="191" customFormat="1" ht="37.5" customHeight="1" x14ac:dyDescent="0.25">
      <c r="B119" s="93" t="s">
        <v>6</v>
      </c>
      <c r="C119" s="196" t="s">
        <v>1307</v>
      </c>
      <c r="D119" s="196" t="s">
        <v>1308</v>
      </c>
      <c r="E119" s="196" t="s">
        <v>1309</v>
      </c>
      <c r="F119" s="193" t="s">
        <v>3292</v>
      </c>
      <c r="G119" s="217">
        <v>87.51</v>
      </c>
      <c r="H119" s="217">
        <v>90.31</v>
      </c>
    </row>
    <row r="120" spans="2:8" s="190" customFormat="1" ht="47.25" x14ac:dyDescent="0.25">
      <c r="B120" s="119">
        <v>1</v>
      </c>
      <c r="C120" s="198" t="s">
        <v>1310</v>
      </c>
      <c r="D120" s="198" t="s">
        <v>1311</v>
      </c>
      <c r="E120" s="199" t="s">
        <v>4796</v>
      </c>
      <c r="F120" s="93"/>
      <c r="G120" s="217"/>
      <c r="H120" s="217"/>
    </row>
    <row r="121" spans="2:8" s="191" customFormat="1" ht="31.5" x14ac:dyDescent="0.25">
      <c r="B121" s="93" t="s">
        <v>107</v>
      </c>
      <c r="C121" s="196" t="s">
        <v>1336</v>
      </c>
      <c r="D121" s="196" t="s">
        <v>4461</v>
      </c>
      <c r="E121" s="196" t="s">
        <v>1337</v>
      </c>
      <c r="F121" s="193" t="s">
        <v>3292</v>
      </c>
      <c r="G121" s="217">
        <v>0</v>
      </c>
      <c r="H121" s="217">
        <v>100</v>
      </c>
    </row>
    <row r="122" spans="2:8" s="190" customFormat="1" ht="31.5" x14ac:dyDescent="0.25">
      <c r="B122" s="119">
        <v>1</v>
      </c>
      <c r="C122" s="198" t="s">
        <v>1338</v>
      </c>
      <c r="D122" s="198" t="s">
        <v>1339</v>
      </c>
      <c r="E122" s="199" t="s">
        <v>4797</v>
      </c>
      <c r="F122" s="93"/>
      <c r="G122" s="217"/>
      <c r="H122" s="217"/>
    </row>
    <row r="123" spans="2:8" s="191" customFormat="1" ht="22.5" customHeight="1" x14ac:dyDescent="0.25">
      <c r="B123" s="93" t="s">
        <v>414</v>
      </c>
      <c r="C123" s="196" t="s">
        <v>1350</v>
      </c>
      <c r="D123" s="196" t="s">
        <v>1351</v>
      </c>
      <c r="E123" s="196" t="s">
        <v>1352</v>
      </c>
      <c r="F123" s="193" t="s">
        <v>3292</v>
      </c>
      <c r="G123" s="217">
        <v>35</v>
      </c>
      <c r="H123" s="217">
        <v>50</v>
      </c>
    </row>
    <row r="124" spans="2:8" s="190" customFormat="1" ht="31.5" x14ac:dyDescent="0.25">
      <c r="B124" s="119">
        <v>1</v>
      </c>
      <c r="C124" s="198" t="s">
        <v>1353</v>
      </c>
      <c r="D124" s="198" t="s">
        <v>1354</v>
      </c>
      <c r="E124" s="199" t="s">
        <v>4798</v>
      </c>
      <c r="F124" s="93"/>
      <c r="G124" s="93"/>
      <c r="H124" s="93"/>
    </row>
    <row r="125" spans="2:8" s="190" customFormat="1" ht="52.5" customHeight="1" x14ac:dyDescent="0.25">
      <c r="B125" s="119">
        <v>2</v>
      </c>
      <c r="C125" s="198" t="s">
        <v>1356</v>
      </c>
      <c r="D125" s="198" t="s">
        <v>1357</v>
      </c>
      <c r="E125" s="199" t="s">
        <v>4799</v>
      </c>
      <c r="F125" s="93"/>
      <c r="G125" s="93"/>
      <c r="H125" s="93"/>
    </row>
    <row r="126" spans="2:8" s="190" customFormat="1" ht="31.5" x14ac:dyDescent="0.25">
      <c r="B126" s="119">
        <v>3</v>
      </c>
      <c r="C126" s="198" t="s">
        <v>1359</v>
      </c>
      <c r="D126" s="198" t="s">
        <v>1360</v>
      </c>
      <c r="E126" s="199" t="s">
        <v>4800</v>
      </c>
      <c r="F126" s="93"/>
      <c r="G126" s="93"/>
      <c r="H126" s="93"/>
    </row>
    <row r="127" spans="2:8" s="190" customFormat="1" ht="31.5" x14ac:dyDescent="0.25">
      <c r="B127" s="119">
        <v>4</v>
      </c>
      <c r="C127" s="198" t="s">
        <v>1362</v>
      </c>
      <c r="D127" s="199" t="s">
        <v>1364</v>
      </c>
      <c r="E127" s="199" t="s">
        <v>4801</v>
      </c>
      <c r="F127" s="93"/>
      <c r="G127" s="93"/>
      <c r="H127" s="93"/>
    </row>
    <row r="128" spans="2:8" s="190" customFormat="1" ht="47.25" x14ac:dyDescent="0.25">
      <c r="B128" s="119">
        <v>5</v>
      </c>
      <c r="C128" s="198" t="s">
        <v>1365</v>
      </c>
      <c r="D128" s="199" t="s">
        <v>4802</v>
      </c>
      <c r="E128" s="199" t="s">
        <v>4803</v>
      </c>
      <c r="F128" s="93"/>
      <c r="G128" s="93"/>
      <c r="H128" s="93"/>
    </row>
    <row r="129" spans="2:8" s="191" customFormat="1" ht="32.25" customHeight="1" x14ac:dyDescent="0.25">
      <c r="B129" s="93" t="s">
        <v>439</v>
      </c>
      <c r="C129" s="196" t="s">
        <v>1381</v>
      </c>
      <c r="D129" s="196" t="s">
        <v>1382</v>
      </c>
      <c r="E129" s="196" t="s">
        <v>1383</v>
      </c>
      <c r="F129" s="193" t="s">
        <v>3292</v>
      </c>
      <c r="G129" s="217">
        <v>2</v>
      </c>
      <c r="H129" s="217">
        <v>25</v>
      </c>
    </row>
    <row r="130" spans="2:8" s="190" customFormat="1" ht="31.5" x14ac:dyDescent="0.25">
      <c r="B130" s="119">
        <v>1</v>
      </c>
      <c r="C130" s="198" t="s">
        <v>1384</v>
      </c>
      <c r="D130" s="198" t="s">
        <v>1385</v>
      </c>
      <c r="E130" s="199" t="s">
        <v>4804</v>
      </c>
      <c r="F130" s="93"/>
      <c r="G130" s="217"/>
      <c r="H130" s="217"/>
    </row>
    <row r="131" spans="2:8" s="191" customFormat="1" ht="39.75" customHeight="1" x14ac:dyDescent="0.25">
      <c r="B131" s="93" t="s">
        <v>874</v>
      </c>
      <c r="C131" s="196" t="s">
        <v>1387</v>
      </c>
      <c r="D131" s="196" t="s">
        <v>1388</v>
      </c>
      <c r="E131" s="196" t="s">
        <v>1389</v>
      </c>
      <c r="F131" s="193" t="s">
        <v>3292</v>
      </c>
      <c r="G131" s="217">
        <v>2</v>
      </c>
      <c r="H131" s="217">
        <v>25</v>
      </c>
    </row>
    <row r="132" spans="2:8" s="190" customFormat="1" ht="31.5" x14ac:dyDescent="0.25">
      <c r="B132" s="119">
        <v>1</v>
      </c>
      <c r="C132" s="198" t="s">
        <v>1390</v>
      </c>
      <c r="D132" s="199" t="s">
        <v>1392</v>
      </c>
      <c r="E132" s="199" t="s">
        <v>4805</v>
      </c>
      <c r="F132" s="93"/>
      <c r="G132" s="217"/>
      <c r="H132" s="217"/>
    </row>
    <row r="133" spans="2:8" s="191" customFormat="1" ht="31.5" x14ac:dyDescent="0.25">
      <c r="B133" s="93" t="s">
        <v>884</v>
      </c>
      <c r="C133" s="196" t="s">
        <v>1393</v>
      </c>
      <c r="D133" s="196" t="s">
        <v>1394</v>
      </c>
      <c r="E133" s="196" t="s">
        <v>1395</v>
      </c>
      <c r="F133" s="193" t="s">
        <v>3292</v>
      </c>
      <c r="G133" s="217">
        <v>2</v>
      </c>
      <c r="H133" s="217">
        <v>25</v>
      </c>
    </row>
    <row r="134" spans="2:8" s="190" customFormat="1" ht="39" customHeight="1" x14ac:dyDescent="0.25">
      <c r="B134" s="119">
        <v>1</v>
      </c>
      <c r="C134" s="198" t="s">
        <v>1396</v>
      </c>
      <c r="D134" s="199" t="s">
        <v>1397</v>
      </c>
      <c r="E134" s="199" t="s">
        <v>4806</v>
      </c>
      <c r="F134" s="93"/>
      <c r="G134" s="217"/>
      <c r="H134" s="217"/>
    </row>
    <row r="135" spans="2:8" s="191" customFormat="1" ht="40.5" customHeight="1" x14ac:dyDescent="0.25">
      <c r="B135" s="93" t="s">
        <v>900</v>
      </c>
      <c r="C135" s="196" t="s">
        <v>1414</v>
      </c>
      <c r="D135" s="196" t="s">
        <v>1415</v>
      </c>
      <c r="E135" s="196" t="s">
        <v>1416</v>
      </c>
      <c r="F135" s="193" t="s">
        <v>4120</v>
      </c>
      <c r="G135" s="217">
        <v>110</v>
      </c>
      <c r="H135" s="217">
        <v>110</v>
      </c>
    </row>
    <row r="136" spans="2:8" s="190" customFormat="1" ht="30.75" customHeight="1" x14ac:dyDescent="0.25">
      <c r="B136" s="119">
        <v>1</v>
      </c>
      <c r="C136" s="198" t="s">
        <v>1417</v>
      </c>
      <c r="D136" s="198" t="s">
        <v>1418</v>
      </c>
      <c r="E136" s="199" t="s">
        <v>4807</v>
      </c>
      <c r="F136" s="93"/>
      <c r="G136" s="93"/>
      <c r="H136" s="93"/>
    </row>
    <row r="137" spans="2:8" s="190" customFormat="1" x14ac:dyDescent="0.25">
      <c r="B137" s="119">
        <v>2</v>
      </c>
      <c r="C137" s="198" t="s">
        <v>1420</v>
      </c>
      <c r="D137" s="198" t="s">
        <v>1421</v>
      </c>
      <c r="E137" s="199" t="s">
        <v>4808</v>
      </c>
      <c r="F137" s="93"/>
      <c r="G137" s="93"/>
      <c r="H137" s="93"/>
    </row>
    <row r="138" spans="2:8" s="188" customFormat="1" ht="19.5" x14ac:dyDescent="0.25">
      <c r="B138" s="977" t="s">
        <v>1491</v>
      </c>
      <c r="C138" s="978"/>
      <c r="D138" s="978"/>
      <c r="E138" s="978"/>
      <c r="F138" s="978"/>
      <c r="G138" s="978"/>
      <c r="H138" s="979"/>
    </row>
    <row r="139" spans="2:8" s="191" customFormat="1" ht="31.5" x14ac:dyDescent="0.25">
      <c r="B139" s="93" t="s">
        <v>82</v>
      </c>
      <c r="C139" s="196" t="s">
        <v>1516</v>
      </c>
      <c r="D139" s="196" t="s">
        <v>1517</v>
      </c>
      <c r="E139" s="196" t="s">
        <v>1518</v>
      </c>
      <c r="F139" s="192" t="s">
        <v>3292</v>
      </c>
      <c r="G139" s="192">
        <v>80</v>
      </c>
      <c r="H139" s="192">
        <v>100</v>
      </c>
    </row>
    <row r="140" spans="2:8" s="190" customFormat="1" ht="31.5" x14ac:dyDescent="0.25">
      <c r="B140" s="119">
        <v>1</v>
      </c>
      <c r="C140" s="198" t="s">
        <v>1519</v>
      </c>
      <c r="D140" s="199" t="s">
        <v>1520</v>
      </c>
      <c r="E140" s="199" t="s">
        <v>4809</v>
      </c>
      <c r="F140" s="93"/>
      <c r="G140" s="93"/>
      <c r="H140" s="93"/>
    </row>
    <row r="141" spans="2:8" s="190" customFormat="1" ht="34.5" customHeight="1" x14ac:dyDescent="0.25">
      <c r="B141" s="119">
        <v>2</v>
      </c>
      <c r="C141" s="198" t="s">
        <v>1522</v>
      </c>
      <c r="D141" s="198" t="s">
        <v>4810</v>
      </c>
      <c r="E141" s="198" t="s">
        <v>4811</v>
      </c>
      <c r="F141" s="93"/>
      <c r="G141" s="93"/>
      <c r="H141" s="93"/>
    </row>
    <row r="142" spans="2:8" s="190" customFormat="1" ht="34.5" customHeight="1" x14ac:dyDescent="0.25">
      <c r="B142" s="119">
        <v>3</v>
      </c>
      <c r="C142" s="198" t="s">
        <v>1525</v>
      </c>
      <c r="D142" s="198" t="s">
        <v>1526</v>
      </c>
      <c r="E142" s="199" t="s">
        <v>4812</v>
      </c>
      <c r="F142" s="93"/>
      <c r="G142" s="93"/>
      <c r="H142" s="93"/>
    </row>
    <row r="143" spans="2:8" s="190" customFormat="1" ht="36" customHeight="1" x14ac:dyDescent="0.25">
      <c r="B143" s="119">
        <v>4</v>
      </c>
      <c r="C143" s="198" t="s">
        <v>1527</v>
      </c>
      <c r="D143" s="198" t="s">
        <v>1528</v>
      </c>
      <c r="E143" s="199" t="s">
        <v>4813</v>
      </c>
      <c r="F143" s="93"/>
      <c r="G143" s="93"/>
      <c r="H143" s="93"/>
    </row>
    <row r="144" spans="2:8" s="190" customFormat="1" ht="36.75" customHeight="1" x14ac:dyDescent="0.25">
      <c r="B144" s="119">
        <v>5</v>
      </c>
      <c r="C144" s="198" t="s">
        <v>4814</v>
      </c>
      <c r="D144" s="198" t="s">
        <v>4815</v>
      </c>
      <c r="E144" s="199" t="s">
        <v>4816</v>
      </c>
      <c r="F144" s="93"/>
      <c r="G144" s="93"/>
      <c r="H144" s="93"/>
    </row>
    <row r="145" spans="2:8" s="190" customFormat="1" ht="31.5" x14ac:dyDescent="0.25">
      <c r="B145" s="119">
        <v>6</v>
      </c>
      <c r="C145" s="198" t="s">
        <v>1531</v>
      </c>
      <c r="D145" s="198" t="s">
        <v>1532</v>
      </c>
      <c r="E145" s="199" t="s">
        <v>4817</v>
      </c>
      <c r="F145" s="93"/>
      <c r="G145" s="93"/>
      <c r="H145" s="93"/>
    </row>
    <row r="146" spans="2:8" s="190" customFormat="1" x14ac:dyDescent="0.25">
      <c r="B146" s="119">
        <v>7</v>
      </c>
      <c r="C146" s="198" t="s">
        <v>1533</v>
      </c>
      <c r="D146" s="198" t="s">
        <v>1534</v>
      </c>
      <c r="E146" s="199" t="s">
        <v>4818</v>
      </c>
      <c r="F146" s="93"/>
      <c r="G146" s="93"/>
      <c r="H146" s="93"/>
    </row>
    <row r="147" spans="2:8" s="191" customFormat="1" ht="31.5" x14ac:dyDescent="0.25">
      <c r="B147" s="93" t="s">
        <v>107</v>
      </c>
      <c r="C147" s="196" t="s">
        <v>1536</v>
      </c>
      <c r="D147" s="196" t="s">
        <v>1537</v>
      </c>
      <c r="E147" s="196" t="s">
        <v>4819</v>
      </c>
      <c r="F147" s="192" t="s">
        <v>3292</v>
      </c>
      <c r="G147" s="192">
        <v>20</v>
      </c>
      <c r="H147" s="192">
        <v>100</v>
      </c>
    </row>
    <row r="148" spans="2:8" s="190" customFormat="1" ht="35.25" customHeight="1" x14ac:dyDescent="0.25">
      <c r="B148" s="119">
        <v>1</v>
      </c>
      <c r="C148" s="198" t="s">
        <v>1539</v>
      </c>
      <c r="D148" s="199" t="s">
        <v>1540</v>
      </c>
      <c r="E148" s="199" t="s">
        <v>4820</v>
      </c>
      <c r="F148" s="93"/>
      <c r="G148" s="93"/>
      <c r="H148" s="93"/>
    </row>
    <row r="149" spans="2:8" s="190" customFormat="1" ht="50.25" customHeight="1" x14ac:dyDescent="0.25">
      <c r="B149" s="119">
        <v>2</v>
      </c>
      <c r="C149" s="198" t="s">
        <v>1541</v>
      </c>
      <c r="D149" s="199" t="s">
        <v>4821</v>
      </c>
      <c r="E149" s="199" t="s">
        <v>4822</v>
      </c>
      <c r="F149" s="93"/>
      <c r="G149" s="93"/>
      <c r="H149" s="93"/>
    </row>
    <row r="150" spans="2:8" s="190" customFormat="1" ht="29.25" customHeight="1" x14ac:dyDescent="0.25">
      <c r="B150" s="119">
        <v>3</v>
      </c>
      <c r="C150" s="198" t="s">
        <v>1544</v>
      </c>
      <c r="D150" s="198" t="s">
        <v>1545</v>
      </c>
      <c r="E150" s="199" t="s">
        <v>4823</v>
      </c>
      <c r="F150" s="93"/>
      <c r="G150" s="93"/>
      <c r="H150" s="93"/>
    </row>
    <row r="151" spans="2:8" s="190" customFormat="1" ht="34.5" customHeight="1" x14ac:dyDescent="0.25">
      <c r="B151" s="119">
        <v>4</v>
      </c>
      <c r="C151" s="198" t="s">
        <v>1547</v>
      </c>
      <c r="D151" s="198" t="s">
        <v>1548</v>
      </c>
      <c r="E151" s="199" t="s">
        <v>4824</v>
      </c>
      <c r="F151" s="93"/>
      <c r="G151" s="93"/>
      <c r="H151" s="93"/>
    </row>
    <row r="152" spans="2:8" s="190" customFormat="1" ht="31.5" x14ac:dyDescent="0.25">
      <c r="B152" s="119">
        <v>5</v>
      </c>
      <c r="C152" s="198" t="s">
        <v>1550</v>
      </c>
      <c r="D152" s="198" t="s">
        <v>1551</v>
      </c>
      <c r="E152" s="199" t="s">
        <v>4825</v>
      </c>
      <c r="F152" s="93"/>
      <c r="G152" s="93"/>
      <c r="H152" s="93"/>
    </row>
    <row r="153" spans="2:8" s="190" customFormat="1" x14ac:dyDescent="0.25">
      <c r="B153" s="119">
        <v>6</v>
      </c>
      <c r="C153" s="198" t="s">
        <v>1552</v>
      </c>
      <c r="D153" s="198" t="s">
        <v>1553</v>
      </c>
      <c r="E153" s="199" t="s">
        <v>4826</v>
      </c>
      <c r="F153" s="93"/>
      <c r="G153" s="93"/>
      <c r="H153" s="93"/>
    </row>
    <row r="154" spans="2:8" s="190" customFormat="1" ht="33" customHeight="1" x14ac:dyDescent="0.25">
      <c r="B154" s="119">
        <v>7</v>
      </c>
      <c r="C154" s="198" t="s">
        <v>1554</v>
      </c>
      <c r="D154" s="198" t="s">
        <v>1555</v>
      </c>
      <c r="E154" s="199" t="s">
        <v>1546</v>
      </c>
      <c r="F154" s="93"/>
      <c r="G154" s="93"/>
      <c r="H154" s="93"/>
    </row>
    <row r="155" spans="2:8" s="190" customFormat="1" ht="31.5" x14ac:dyDescent="0.25">
      <c r="B155" s="119">
        <v>8</v>
      </c>
      <c r="C155" s="198" t="s">
        <v>1556</v>
      </c>
      <c r="D155" s="198" t="s">
        <v>1557</v>
      </c>
      <c r="E155" s="199" t="s">
        <v>4827</v>
      </c>
      <c r="F155" s="93"/>
      <c r="G155" s="93"/>
      <c r="H155" s="93"/>
    </row>
    <row r="156" spans="2:8" s="190" customFormat="1" ht="31.5" x14ac:dyDescent="0.25">
      <c r="B156" s="119">
        <v>9</v>
      </c>
      <c r="C156" s="198" t="s">
        <v>1558</v>
      </c>
      <c r="D156" s="199" t="s">
        <v>1559</v>
      </c>
      <c r="E156" s="199" t="s">
        <v>4828</v>
      </c>
      <c r="F156" s="93"/>
      <c r="G156" s="93"/>
      <c r="H156" s="93"/>
    </row>
    <row r="157" spans="2:8" s="191" customFormat="1" ht="37.5" customHeight="1" x14ac:dyDescent="0.25">
      <c r="B157" s="93" t="s">
        <v>825</v>
      </c>
      <c r="C157" s="196" t="s">
        <v>1560</v>
      </c>
      <c r="D157" s="196" t="s">
        <v>4829</v>
      </c>
      <c r="E157" s="196" t="s">
        <v>1562</v>
      </c>
      <c r="F157" s="192" t="s">
        <v>3292</v>
      </c>
      <c r="G157" s="192">
        <v>25</v>
      </c>
      <c r="H157" s="192">
        <v>100</v>
      </c>
    </row>
    <row r="158" spans="2:8" s="190" customFormat="1" x14ac:dyDescent="0.25">
      <c r="B158" s="119">
        <v>1</v>
      </c>
      <c r="C158" s="198" t="s">
        <v>1563</v>
      </c>
      <c r="D158" s="199" t="s">
        <v>4830</v>
      </c>
      <c r="E158" s="199" t="s">
        <v>4831</v>
      </c>
      <c r="F158" s="93"/>
      <c r="G158" s="93"/>
      <c r="H158" s="93"/>
    </row>
    <row r="159" spans="2:8" s="190" customFormat="1" x14ac:dyDescent="0.25">
      <c r="B159" s="119">
        <v>2</v>
      </c>
      <c r="C159" s="198" t="s">
        <v>1566</v>
      </c>
      <c r="D159" s="198" t="s">
        <v>1567</v>
      </c>
      <c r="E159" s="199" t="s">
        <v>1568</v>
      </c>
      <c r="F159" s="93"/>
      <c r="G159" s="93"/>
      <c r="H159" s="93"/>
    </row>
    <row r="160" spans="2:8" s="190" customFormat="1" ht="52.5" customHeight="1" x14ac:dyDescent="0.25">
      <c r="B160" s="119">
        <v>3</v>
      </c>
      <c r="C160" s="198" t="s">
        <v>1569</v>
      </c>
      <c r="D160" s="199" t="s">
        <v>4832</v>
      </c>
      <c r="E160" s="199" t="s">
        <v>4833</v>
      </c>
      <c r="F160" s="93"/>
      <c r="G160" s="93"/>
      <c r="H160" s="93"/>
    </row>
    <row r="161" spans="2:8" s="190" customFormat="1" ht="28.5" customHeight="1" x14ac:dyDescent="0.25">
      <c r="B161" s="119">
        <v>4</v>
      </c>
      <c r="C161" s="198" t="s">
        <v>1571</v>
      </c>
      <c r="D161" s="199" t="s">
        <v>4834</v>
      </c>
      <c r="E161" s="199" t="s">
        <v>4835</v>
      </c>
      <c r="F161" s="93"/>
      <c r="G161" s="93"/>
      <c r="H161" s="93"/>
    </row>
    <row r="162" spans="2:8" s="190" customFormat="1" ht="47.25" customHeight="1" x14ac:dyDescent="0.25">
      <c r="B162" s="119">
        <v>5</v>
      </c>
      <c r="C162" s="198" t="s">
        <v>1574</v>
      </c>
      <c r="D162" s="198" t="s">
        <v>1575</v>
      </c>
      <c r="E162" s="199" t="s">
        <v>4836</v>
      </c>
      <c r="F162" s="93"/>
      <c r="G162" s="93"/>
      <c r="H162" s="93"/>
    </row>
    <row r="163" spans="2:8" s="190" customFormat="1" ht="31.5" x14ac:dyDescent="0.25">
      <c r="B163" s="119">
        <v>6</v>
      </c>
      <c r="C163" s="198" t="s">
        <v>1577</v>
      </c>
      <c r="D163" s="198" t="s">
        <v>1578</v>
      </c>
      <c r="E163" s="199" t="s">
        <v>3653</v>
      </c>
      <c r="F163" s="93"/>
      <c r="G163" s="93"/>
      <c r="H163" s="93"/>
    </row>
    <row r="164" spans="2:8" s="190" customFormat="1" ht="31.5" x14ac:dyDescent="0.25">
      <c r="B164" s="119">
        <v>7</v>
      </c>
      <c r="C164" s="198" t="s">
        <v>1580</v>
      </c>
      <c r="D164" s="198" t="s">
        <v>1581</v>
      </c>
      <c r="E164" s="199" t="s">
        <v>4837</v>
      </c>
      <c r="F164" s="93"/>
      <c r="G164" s="93"/>
      <c r="H164" s="93"/>
    </row>
    <row r="165" spans="2:8" s="190" customFormat="1" ht="31.5" x14ac:dyDescent="0.25">
      <c r="B165" s="119">
        <v>8</v>
      </c>
      <c r="C165" s="198" t="s">
        <v>1582</v>
      </c>
      <c r="D165" s="198" t="s">
        <v>1583</v>
      </c>
      <c r="E165" s="199" t="s">
        <v>4838</v>
      </c>
      <c r="F165" s="93"/>
      <c r="G165" s="93"/>
      <c r="H165" s="93"/>
    </row>
    <row r="166" spans="2:8" s="190" customFormat="1" ht="39" customHeight="1" x14ac:dyDescent="0.25">
      <c r="B166" s="119">
        <v>9</v>
      </c>
      <c r="C166" s="198" t="s">
        <v>1584</v>
      </c>
      <c r="D166" s="198" t="s">
        <v>1585</v>
      </c>
      <c r="E166" s="199" t="s">
        <v>4839</v>
      </c>
      <c r="F166" s="93"/>
      <c r="G166" s="93"/>
      <c r="H166" s="93"/>
    </row>
    <row r="167" spans="2:8" s="190" customFormat="1" x14ac:dyDescent="0.25">
      <c r="B167" s="119">
        <v>10</v>
      </c>
      <c r="C167" s="198" t="s">
        <v>1586</v>
      </c>
      <c r="D167" s="198" t="s">
        <v>1587</v>
      </c>
      <c r="E167" s="199" t="s">
        <v>4840</v>
      </c>
      <c r="F167" s="93"/>
      <c r="G167" s="93"/>
      <c r="H167" s="93"/>
    </row>
    <row r="168" spans="2:8" s="190" customFormat="1" ht="36.75" customHeight="1" x14ac:dyDescent="0.25">
      <c r="B168" s="119">
        <v>11</v>
      </c>
      <c r="C168" s="198" t="s">
        <v>1589</v>
      </c>
      <c r="D168" s="198" t="s">
        <v>1590</v>
      </c>
      <c r="E168" s="199" t="s">
        <v>4841</v>
      </c>
      <c r="F168" s="93"/>
      <c r="G168" s="93"/>
      <c r="H168" s="93"/>
    </row>
    <row r="169" spans="2:8" s="191" customFormat="1" ht="36" customHeight="1" x14ac:dyDescent="0.25">
      <c r="B169" s="93" t="s">
        <v>414</v>
      </c>
      <c r="C169" s="196" t="s">
        <v>1592</v>
      </c>
      <c r="D169" s="196" t="s">
        <v>1593</v>
      </c>
      <c r="E169" s="196" t="s">
        <v>1594</v>
      </c>
      <c r="F169" s="192" t="s">
        <v>3292</v>
      </c>
      <c r="G169" s="192">
        <v>0</v>
      </c>
      <c r="H169" s="192">
        <v>100</v>
      </c>
    </row>
    <row r="170" spans="2:8" s="188" customFormat="1" x14ac:dyDescent="0.25">
      <c r="B170" s="208">
        <v>1</v>
      </c>
      <c r="C170" s="198" t="s">
        <v>1595</v>
      </c>
      <c r="D170" s="198" t="s">
        <v>5544</v>
      </c>
      <c r="E170" s="199" t="s">
        <v>4842</v>
      </c>
      <c r="F170" s="93"/>
      <c r="G170" s="93"/>
      <c r="H170" s="209"/>
    </row>
    <row r="171" spans="2:8" s="188" customFormat="1" ht="19.5" x14ac:dyDescent="0.25">
      <c r="B171" s="977" t="s">
        <v>1598</v>
      </c>
      <c r="C171" s="978"/>
      <c r="D171" s="978"/>
      <c r="E171" s="978"/>
      <c r="F171" s="978"/>
      <c r="G171" s="978"/>
      <c r="H171" s="979"/>
    </row>
    <row r="172" spans="2:8" s="191" customFormat="1" ht="36" customHeight="1" x14ac:dyDescent="0.25">
      <c r="B172" s="93" t="s">
        <v>439</v>
      </c>
      <c r="C172" s="196" t="s">
        <v>1670</v>
      </c>
      <c r="D172" s="196" t="s">
        <v>1671</v>
      </c>
      <c r="E172" s="196" t="s">
        <v>1672</v>
      </c>
      <c r="F172" s="192" t="s">
        <v>3292</v>
      </c>
      <c r="G172" s="217">
        <v>1.4335355574159663</v>
      </c>
      <c r="H172" s="217">
        <v>100</v>
      </c>
    </row>
    <row r="173" spans="2:8" s="190" customFormat="1" ht="31.5" x14ac:dyDescent="0.25">
      <c r="B173" s="119">
        <v>1</v>
      </c>
      <c r="C173" s="198" t="s">
        <v>1673</v>
      </c>
      <c r="D173" s="198" t="s">
        <v>1674</v>
      </c>
      <c r="E173" s="199" t="s">
        <v>4843</v>
      </c>
      <c r="F173" s="93"/>
      <c r="G173" s="93"/>
      <c r="H173" s="93"/>
    </row>
    <row r="174" spans="2:8" s="191" customFormat="1" ht="31.5" x14ac:dyDescent="0.25">
      <c r="B174" s="93" t="s">
        <v>884</v>
      </c>
      <c r="C174" s="196" t="s">
        <v>1687</v>
      </c>
      <c r="D174" s="196" t="s">
        <v>1688</v>
      </c>
      <c r="E174" s="196" t="s">
        <v>1689</v>
      </c>
      <c r="F174" s="192" t="s">
        <v>3292</v>
      </c>
      <c r="G174" s="218">
        <v>0</v>
      </c>
      <c r="H174" s="217">
        <v>14.204545454545453</v>
      </c>
    </row>
    <row r="175" spans="2:8" s="190" customFormat="1" ht="39.75" customHeight="1" x14ac:dyDescent="0.25">
      <c r="B175" s="119">
        <v>1</v>
      </c>
      <c r="C175" s="198" t="s">
        <v>1690</v>
      </c>
      <c r="D175" s="198" t="s">
        <v>1691</v>
      </c>
      <c r="E175" s="199" t="s">
        <v>4844</v>
      </c>
      <c r="F175" s="93"/>
      <c r="G175" s="93"/>
      <c r="H175" s="93"/>
    </row>
    <row r="176" spans="2:8" s="188" customFormat="1" ht="19.5" x14ac:dyDescent="0.25">
      <c r="B176" s="977" t="s">
        <v>1699</v>
      </c>
      <c r="C176" s="978"/>
      <c r="D176" s="978"/>
      <c r="E176" s="978"/>
      <c r="F176" s="978"/>
      <c r="G176" s="978"/>
      <c r="H176" s="979"/>
    </row>
    <row r="177" spans="2:8" s="191" customFormat="1" ht="36" customHeight="1" x14ac:dyDescent="0.25">
      <c r="B177" s="93" t="s">
        <v>82</v>
      </c>
      <c r="C177" s="196" t="s">
        <v>1712</v>
      </c>
      <c r="D177" s="196" t="s">
        <v>1713</v>
      </c>
      <c r="E177" s="196" t="s">
        <v>4845</v>
      </c>
      <c r="F177" s="93"/>
      <c r="G177" s="93"/>
      <c r="H177" s="93"/>
    </row>
    <row r="178" spans="2:8" s="190" customFormat="1" ht="33.75" customHeight="1" x14ac:dyDescent="0.25">
      <c r="B178" s="119">
        <v>1</v>
      </c>
      <c r="C178" s="198" t="s">
        <v>1715</v>
      </c>
      <c r="D178" s="198" t="s">
        <v>1716</v>
      </c>
      <c r="E178" s="199" t="s">
        <v>1717</v>
      </c>
      <c r="F178" s="93"/>
      <c r="G178" s="93"/>
      <c r="H178" s="93"/>
    </row>
    <row r="179" spans="2:8" s="190" customFormat="1" ht="24" customHeight="1" x14ac:dyDescent="0.25">
      <c r="B179" s="119">
        <v>2</v>
      </c>
      <c r="C179" s="198" t="s">
        <v>1718</v>
      </c>
      <c r="D179" s="198" t="s">
        <v>1719</v>
      </c>
      <c r="E179" s="199" t="s">
        <v>1720</v>
      </c>
      <c r="F179" s="93"/>
      <c r="G179" s="93"/>
      <c r="H179" s="93"/>
    </row>
    <row r="180" spans="2:8" s="191" customFormat="1" ht="38.25" customHeight="1" x14ac:dyDescent="0.25">
      <c r="B180" s="93" t="s">
        <v>107</v>
      </c>
      <c r="C180" s="196" t="s">
        <v>1721</v>
      </c>
      <c r="D180" s="196" t="s">
        <v>1722</v>
      </c>
      <c r="E180" s="196" t="s">
        <v>4846</v>
      </c>
      <c r="F180" s="93"/>
      <c r="G180" s="93"/>
      <c r="H180" s="93"/>
    </row>
    <row r="181" spans="2:8" s="190" customFormat="1" ht="31.5" x14ac:dyDescent="0.25">
      <c r="B181" s="119">
        <v>1</v>
      </c>
      <c r="C181" s="198" t="s">
        <v>1724</v>
      </c>
      <c r="D181" s="198" t="s">
        <v>1725</v>
      </c>
      <c r="E181" s="199" t="s">
        <v>4847</v>
      </c>
      <c r="F181" s="93"/>
      <c r="G181" s="93"/>
      <c r="H181" s="93"/>
    </row>
    <row r="182" spans="2:8" s="190" customFormat="1" ht="48.75" customHeight="1" x14ac:dyDescent="0.25">
      <c r="B182" s="119">
        <v>2</v>
      </c>
      <c r="C182" s="198" t="s">
        <v>1727</v>
      </c>
      <c r="D182" s="198" t="s">
        <v>1728</v>
      </c>
      <c r="E182" s="199" t="s">
        <v>4848</v>
      </c>
      <c r="F182" s="93"/>
      <c r="G182" s="93"/>
      <c r="H182" s="93"/>
    </row>
    <row r="183" spans="2:8" s="188" customFormat="1" ht="19.5" x14ac:dyDescent="0.25">
      <c r="B183" s="977" t="s">
        <v>1860</v>
      </c>
      <c r="C183" s="978"/>
      <c r="D183" s="978"/>
      <c r="E183" s="978"/>
      <c r="F183" s="978"/>
      <c r="G183" s="978"/>
      <c r="H183" s="979"/>
    </row>
    <row r="184" spans="2:8" s="188" customFormat="1" ht="39" customHeight="1" x14ac:dyDescent="0.25">
      <c r="B184" s="209" t="s">
        <v>107</v>
      </c>
      <c r="C184" s="196" t="s">
        <v>885</v>
      </c>
      <c r="D184" s="196" t="s">
        <v>1882</v>
      </c>
      <c r="E184" s="196" t="s">
        <v>1883</v>
      </c>
      <c r="F184" s="203" t="s">
        <v>3292</v>
      </c>
      <c r="G184" s="192">
        <v>100</v>
      </c>
      <c r="H184" s="192">
        <v>100</v>
      </c>
    </row>
    <row r="185" spans="2:8" s="188" customFormat="1" ht="35.25" customHeight="1" x14ac:dyDescent="0.25">
      <c r="B185" s="209"/>
      <c r="C185" s="198" t="s">
        <v>888</v>
      </c>
      <c r="D185" s="199" t="s">
        <v>889</v>
      </c>
      <c r="E185" s="199" t="s">
        <v>1884</v>
      </c>
      <c r="F185" s="93"/>
      <c r="G185" s="93"/>
      <c r="H185" s="209"/>
    </row>
    <row r="186" spans="2:8" s="188" customFormat="1" ht="19.5" x14ac:dyDescent="0.25">
      <c r="B186" s="977" t="s">
        <v>1891</v>
      </c>
      <c r="C186" s="978"/>
      <c r="D186" s="978"/>
      <c r="E186" s="978"/>
      <c r="F186" s="978"/>
      <c r="G186" s="978"/>
      <c r="H186" s="979"/>
    </row>
    <row r="187" spans="2:8" s="188" customFormat="1" ht="31.5" x14ac:dyDescent="0.25">
      <c r="B187" s="209" t="s">
        <v>107</v>
      </c>
      <c r="C187" s="196" t="s">
        <v>885</v>
      </c>
      <c r="D187" s="196" t="s">
        <v>1906</v>
      </c>
      <c r="E187" s="196" t="s">
        <v>1907</v>
      </c>
      <c r="F187" s="216" t="s">
        <v>3292</v>
      </c>
      <c r="G187" s="193">
        <v>81.25</v>
      </c>
      <c r="H187" s="193">
        <v>100</v>
      </c>
    </row>
    <row r="188" spans="2:8" s="188" customFormat="1" ht="35.25" customHeight="1" x14ac:dyDescent="0.25">
      <c r="B188" s="209"/>
      <c r="C188" s="198" t="s">
        <v>888</v>
      </c>
      <c r="D188" s="199" t="s">
        <v>889</v>
      </c>
      <c r="E188" s="199" t="s">
        <v>1908</v>
      </c>
      <c r="F188" s="93"/>
      <c r="G188" s="93"/>
      <c r="H188" s="209"/>
    </row>
    <row r="189" spans="2:8" s="188" customFormat="1" ht="19.5" x14ac:dyDescent="0.25">
      <c r="B189" s="977" t="s">
        <v>1918</v>
      </c>
      <c r="C189" s="978"/>
      <c r="D189" s="978"/>
      <c r="E189" s="978"/>
      <c r="F189" s="978"/>
      <c r="G189" s="978"/>
      <c r="H189" s="979"/>
    </row>
    <row r="190" spans="2:8" s="188" customFormat="1" ht="36.75" customHeight="1" x14ac:dyDescent="0.25">
      <c r="B190" s="209" t="s">
        <v>107</v>
      </c>
      <c r="C190" s="196" t="s">
        <v>1611</v>
      </c>
      <c r="D190" s="196" t="s">
        <v>1940</v>
      </c>
      <c r="E190" s="196" t="s">
        <v>1613</v>
      </c>
      <c r="F190" s="219" t="s">
        <v>3292</v>
      </c>
      <c r="G190" s="219">
        <v>100</v>
      </c>
      <c r="H190" s="219">
        <v>100</v>
      </c>
    </row>
    <row r="191" spans="2:8" s="188" customFormat="1" ht="49.5" customHeight="1" x14ac:dyDescent="0.25">
      <c r="B191" s="209"/>
      <c r="C191" s="198" t="s">
        <v>1941</v>
      </c>
      <c r="D191" s="199" t="s">
        <v>1942</v>
      </c>
      <c r="E191" s="199" t="s">
        <v>1943</v>
      </c>
      <c r="F191" s="93"/>
      <c r="G191" s="93"/>
      <c r="H191" s="209"/>
    </row>
    <row r="192" spans="2:8" s="188" customFormat="1" ht="36.75" customHeight="1" x14ac:dyDescent="0.25">
      <c r="B192" s="209" t="s">
        <v>432</v>
      </c>
      <c r="C192" s="196" t="s">
        <v>1958</v>
      </c>
      <c r="D192" s="196" t="s">
        <v>1959</v>
      </c>
      <c r="E192" s="196" t="s">
        <v>1960</v>
      </c>
      <c r="F192" s="219" t="s">
        <v>3292</v>
      </c>
      <c r="G192" s="219">
        <v>100</v>
      </c>
      <c r="H192" s="219">
        <v>100</v>
      </c>
    </row>
    <row r="193" spans="2:8" s="188" customFormat="1" ht="49.5" customHeight="1" x14ac:dyDescent="0.25">
      <c r="B193" s="209"/>
      <c r="C193" s="198" t="s">
        <v>1961</v>
      </c>
      <c r="D193" s="199" t="s">
        <v>1962</v>
      </c>
      <c r="E193" s="199" t="s">
        <v>1963</v>
      </c>
      <c r="F193" s="93"/>
      <c r="G193" s="93"/>
      <c r="H193" s="209"/>
    </row>
    <row r="194" spans="2:8" s="188" customFormat="1" ht="35.25" customHeight="1" x14ac:dyDescent="0.25">
      <c r="B194" s="209" t="s">
        <v>439</v>
      </c>
      <c r="C194" s="196" t="s">
        <v>1964</v>
      </c>
      <c r="D194" s="196" t="s">
        <v>1965</v>
      </c>
      <c r="E194" s="196" t="s">
        <v>1966</v>
      </c>
      <c r="F194" s="203"/>
      <c r="G194" s="192">
        <v>60</v>
      </c>
      <c r="H194" s="192">
        <v>80</v>
      </c>
    </row>
    <row r="195" spans="2:8" s="188" customFormat="1" ht="36" customHeight="1" x14ac:dyDescent="0.25">
      <c r="B195" s="209"/>
      <c r="C195" s="198" t="s">
        <v>1967</v>
      </c>
      <c r="D195" s="199" t="s">
        <v>1968</v>
      </c>
      <c r="E195" s="199" t="s">
        <v>1969</v>
      </c>
      <c r="F195" s="93"/>
      <c r="G195" s="93"/>
      <c r="H195" s="209"/>
    </row>
    <row r="196" spans="2:8" s="188" customFormat="1" ht="22.5" customHeight="1" x14ac:dyDescent="0.25">
      <c r="B196" s="209" t="s">
        <v>874</v>
      </c>
      <c r="C196" s="196" t="s">
        <v>1970</v>
      </c>
      <c r="D196" s="196" t="s">
        <v>1971</v>
      </c>
      <c r="E196" s="196" t="s">
        <v>1972</v>
      </c>
      <c r="F196" s="193" t="s">
        <v>4366</v>
      </c>
      <c r="G196" s="219">
        <v>10</v>
      </c>
      <c r="H196" s="219">
        <v>10</v>
      </c>
    </row>
    <row r="197" spans="2:8" s="188" customFormat="1" ht="22.5" customHeight="1" x14ac:dyDescent="0.25">
      <c r="B197" s="209">
        <v>1</v>
      </c>
      <c r="C197" s="198" t="s">
        <v>1973</v>
      </c>
      <c r="D197" s="199" t="s">
        <v>1974</v>
      </c>
      <c r="E197" s="199" t="s">
        <v>4849</v>
      </c>
      <c r="F197" s="93"/>
      <c r="G197" s="93"/>
      <c r="H197" s="209"/>
    </row>
    <row r="198" spans="2:8" s="188" customFormat="1" ht="36" customHeight="1" x14ac:dyDescent="0.25">
      <c r="B198" s="209">
        <v>2</v>
      </c>
      <c r="C198" s="198" t="s">
        <v>1976</v>
      </c>
      <c r="D198" s="199" t="s">
        <v>1977</v>
      </c>
      <c r="E198" s="199" t="s">
        <v>4850</v>
      </c>
      <c r="F198" s="93"/>
      <c r="G198" s="93"/>
      <c r="H198" s="209"/>
    </row>
    <row r="199" spans="2:8" s="188" customFormat="1" ht="33" customHeight="1" x14ac:dyDescent="0.25">
      <c r="B199" s="209">
        <v>3</v>
      </c>
      <c r="C199" s="198" t="s">
        <v>1979</v>
      </c>
      <c r="D199" s="199" t="s">
        <v>1980</v>
      </c>
      <c r="E199" s="199" t="s">
        <v>4851</v>
      </c>
      <c r="F199" s="93"/>
      <c r="G199" s="93"/>
      <c r="H199" s="209"/>
    </row>
    <row r="200" spans="2:8" s="188" customFormat="1" ht="33.75" customHeight="1" x14ac:dyDescent="0.25">
      <c r="B200" s="209">
        <v>4</v>
      </c>
      <c r="C200" s="198" t="s">
        <v>1982</v>
      </c>
      <c r="D200" s="199" t="s">
        <v>4852</v>
      </c>
      <c r="E200" s="199" t="s">
        <v>4853</v>
      </c>
      <c r="F200" s="93"/>
      <c r="G200" s="93"/>
      <c r="H200" s="209"/>
    </row>
    <row r="201" spans="2:8" s="188" customFormat="1" ht="33" customHeight="1" x14ac:dyDescent="0.25">
      <c r="B201" s="209">
        <v>5</v>
      </c>
      <c r="C201" s="198" t="s">
        <v>1985</v>
      </c>
      <c r="D201" s="199" t="s">
        <v>1986</v>
      </c>
      <c r="E201" s="199" t="s">
        <v>1987</v>
      </c>
      <c r="F201" s="93"/>
      <c r="G201" s="93"/>
      <c r="H201" s="209"/>
    </row>
    <row r="202" spans="2:8" s="188" customFormat="1" x14ac:dyDescent="0.25">
      <c r="B202" s="209">
        <v>6</v>
      </c>
      <c r="C202" s="198" t="s">
        <v>1988</v>
      </c>
      <c r="D202" s="199" t="s">
        <v>1989</v>
      </c>
      <c r="E202" s="199" t="s">
        <v>1990</v>
      </c>
      <c r="F202" s="93"/>
      <c r="G202" s="93"/>
      <c r="H202" s="209"/>
    </row>
    <row r="203" spans="2:8" s="188" customFormat="1" ht="36" customHeight="1" x14ac:dyDescent="0.25">
      <c r="B203" s="209">
        <v>7</v>
      </c>
      <c r="C203" s="198" t="s">
        <v>1991</v>
      </c>
      <c r="D203" s="199" t="s">
        <v>1992</v>
      </c>
      <c r="E203" s="199" t="s">
        <v>1993</v>
      </c>
      <c r="F203" s="93"/>
      <c r="G203" s="93"/>
      <c r="H203" s="209"/>
    </row>
    <row r="204" spans="2:8" s="188" customFormat="1" ht="51.75" customHeight="1" x14ac:dyDescent="0.25">
      <c r="B204" s="209" t="s">
        <v>884</v>
      </c>
      <c r="C204" s="196" t="s">
        <v>1994</v>
      </c>
      <c r="D204" s="196" t="s">
        <v>1995</v>
      </c>
      <c r="E204" s="196" t="s">
        <v>1996</v>
      </c>
      <c r="F204" s="192" t="s">
        <v>3292</v>
      </c>
      <c r="G204" s="192">
        <v>100</v>
      </c>
      <c r="H204" s="192">
        <v>100</v>
      </c>
    </row>
    <row r="205" spans="2:8" s="188" customFormat="1" ht="31.5" customHeight="1" x14ac:dyDescent="0.25">
      <c r="B205" s="209"/>
      <c r="C205" s="198" t="s">
        <v>1997</v>
      </c>
      <c r="D205" s="199" t="s">
        <v>4854</v>
      </c>
      <c r="E205" s="199" t="s">
        <v>1999</v>
      </c>
      <c r="F205" s="93"/>
      <c r="G205" s="93"/>
      <c r="H205" s="209"/>
    </row>
    <row r="206" spans="2:8" s="188" customFormat="1" ht="34.5" customHeight="1" x14ac:dyDescent="0.25">
      <c r="B206" s="209" t="s">
        <v>890</v>
      </c>
      <c r="C206" s="196" t="s">
        <v>2000</v>
      </c>
      <c r="D206" s="196" t="s">
        <v>2001</v>
      </c>
      <c r="E206" s="196" t="s">
        <v>2002</v>
      </c>
      <c r="F206" s="193" t="s">
        <v>3292</v>
      </c>
      <c r="G206" s="193">
        <v>100</v>
      </c>
      <c r="H206" s="193">
        <v>100</v>
      </c>
    </row>
    <row r="207" spans="2:8" s="188" customFormat="1" ht="81" customHeight="1" x14ac:dyDescent="0.25">
      <c r="B207" s="209">
        <v>1</v>
      </c>
      <c r="C207" s="198" t="s">
        <v>4855</v>
      </c>
      <c r="D207" s="199" t="s">
        <v>2004</v>
      </c>
      <c r="E207" s="199" t="s">
        <v>4856</v>
      </c>
      <c r="F207" s="93"/>
      <c r="G207" s="93"/>
      <c r="H207" s="209"/>
    </row>
    <row r="208" spans="2:8" s="188" customFormat="1" ht="36.75" customHeight="1" x14ac:dyDescent="0.25">
      <c r="B208" s="209">
        <v>2</v>
      </c>
      <c r="C208" s="198" t="s">
        <v>2006</v>
      </c>
      <c r="D208" s="199" t="s">
        <v>2007</v>
      </c>
      <c r="E208" s="199" t="s">
        <v>2008</v>
      </c>
      <c r="F208" s="93"/>
      <c r="G208" s="93"/>
      <c r="H208" s="209"/>
    </row>
    <row r="209" spans="2:8" s="188" customFormat="1" ht="33.75" customHeight="1" x14ac:dyDescent="0.25">
      <c r="B209" s="209">
        <v>3</v>
      </c>
      <c r="C209" s="198" t="s">
        <v>2009</v>
      </c>
      <c r="D209" s="199" t="s">
        <v>2010</v>
      </c>
      <c r="E209" s="199" t="s">
        <v>2011</v>
      </c>
      <c r="F209" s="93"/>
      <c r="G209" s="93"/>
      <c r="H209" s="209"/>
    </row>
    <row r="210" spans="2:8" s="188" customFormat="1" ht="48" customHeight="1" x14ac:dyDescent="0.25">
      <c r="B210" s="209" t="s">
        <v>900</v>
      </c>
      <c r="C210" s="196" t="s">
        <v>1830</v>
      </c>
      <c r="D210" s="196" t="s">
        <v>2012</v>
      </c>
      <c r="E210" s="196" t="s">
        <v>4857</v>
      </c>
      <c r="F210" s="93"/>
      <c r="G210" s="93"/>
      <c r="H210" s="209"/>
    </row>
    <row r="211" spans="2:8" s="188" customFormat="1" ht="49.5" customHeight="1" x14ac:dyDescent="0.25">
      <c r="B211" s="209"/>
      <c r="C211" s="198" t="s">
        <v>2014</v>
      </c>
      <c r="D211" s="199" t="s">
        <v>2015</v>
      </c>
      <c r="E211" s="199" t="s">
        <v>2016</v>
      </c>
      <c r="F211" s="93"/>
      <c r="G211" s="93"/>
      <c r="H211" s="209"/>
    </row>
    <row r="212" spans="2:8" s="188" customFormat="1" ht="38.25" customHeight="1" x14ac:dyDescent="0.25">
      <c r="B212" s="209" t="s">
        <v>910</v>
      </c>
      <c r="C212" s="196" t="s">
        <v>2017</v>
      </c>
      <c r="D212" s="196" t="s">
        <v>2018</v>
      </c>
      <c r="E212" s="196" t="s">
        <v>2019</v>
      </c>
      <c r="F212" s="203" t="s">
        <v>3292</v>
      </c>
      <c r="G212" s="192">
        <v>100</v>
      </c>
      <c r="H212" s="192">
        <v>100</v>
      </c>
    </row>
    <row r="213" spans="2:8" s="188" customFormat="1" ht="46.5" customHeight="1" x14ac:dyDescent="0.25">
      <c r="B213" s="209"/>
      <c r="C213" s="198" t="s">
        <v>343</v>
      </c>
      <c r="D213" s="199" t="s">
        <v>2020</v>
      </c>
      <c r="E213" s="199" t="s">
        <v>2021</v>
      </c>
      <c r="F213" s="93"/>
      <c r="G213" s="93"/>
      <c r="H213" s="209"/>
    </row>
    <row r="214" spans="2:8" s="188" customFormat="1" ht="38.25" customHeight="1" x14ac:dyDescent="0.25">
      <c r="B214" s="209" t="s">
        <v>923</v>
      </c>
      <c r="C214" s="196" t="s">
        <v>2022</v>
      </c>
      <c r="D214" s="196" t="s">
        <v>2023</v>
      </c>
      <c r="E214" s="196" t="s">
        <v>2024</v>
      </c>
      <c r="F214" s="192" t="s">
        <v>3292</v>
      </c>
      <c r="G214" s="192">
        <v>100</v>
      </c>
      <c r="H214" s="192">
        <v>100</v>
      </c>
    </row>
    <row r="215" spans="2:8" s="188" customFormat="1" ht="33.75" customHeight="1" x14ac:dyDescent="0.25">
      <c r="B215" s="209"/>
      <c r="C215" s="198" t="s">
        <v>2025</v>
      </c>
      <c r="D215" s="199" t="s">
        <v>4858</v>
      </c>
      <c r="E215" s="199" t="s">
        <v>2027</v>
      </c>
      <c r="F215" s="93"/>
      <c r="G215" s="93"/>
      <c r="H215" s="209"/>
    </row>
    <row r="216" spans="2:8" s="188" customFormat="1" ht="30" customHeight="1" x14ac:dyDescent="0.25">
      <c r="B216" s="209"/>
      <c r="C216" s="198" t="s">
        <v>2028</v>
      </c>
      <c r="D216" s="199" t="s">
        <v>2029</v>
      </c>
      <c r="E216" s="199" t="s">
        <v>2030</v>
      </c>
      <c r="F216" s="93"/>
      <c r="G216" s="93"/>
      <c r="H216" s="209"/>
    </row>
    <row r="217" spans="2:8" s="188" customFormat="1" ht="35.25" customHeight="1" x14ac:dyDescent="0.25">
      <c r="B217" s="209"/>
      <c r="C217" s="198" t="s">
        <v>2031</v>
      </c>
      <c r="D217" s="199" t="s">
        <v>4859</v>
      </c>
      <c r="E217" s="199" t="s">
        <v>2033</v>
      </c>
      <c r="F217" s="93"/>
      <c r="G217" s="93"/>
      <c r="H217" s="209"/>
    </row>
    <row r="218" spans="2:8" s="188" customFormat="1" ht="42" customHeight="1" x14ac:dyDescent="0.25">
      <c r="B218" s="209" t="s">
        <v>942</v>
      </c>
      <c r="C218" s="196" t="s">
        <v>2034</v>
      </c>
      <c r="D218" s="196" t="s">
        <v>2035</v>
      </c>
      <c r="E218" s="196" t="s">
        <v>4860</v>
      </c>
      <c r="F218" s="93"/>
      <c r="G218" s="93"/>
      <c r="H218" s="209"/>
    </row>
    <row r="219" spans="2:8" s="188" customFormat="1" ht="34.5" customHeight="1" x14ac:dyDescent="0.25">
      <c r="B219" s="209"/>
      <c r="C219" s="198" t="s">
        <v>2037</v>
      </c>
      <c r="D219" s="199" t="s">
        <v>2038</v>
      </c>
      <c r="E219" s="199" t="s">
        <v>2039</v>
      </c>
      <c r="F219" s="93"/>
      <c r="G219" s="93"/>
      <c r="H219" s="209"/>
    </row>
    <row r="220" spans="2:8" s="188" customFormat="1" ht="52.5" customHeight="1" x14ac:dyDescent="0.25">
      <c r="B220" s="209" t="s">
        <v>952</v>
      </c>
      <c r="C220" s="196" t="s">
        <v>2040</v>
      </c>
      <c r="D220" s="196" t="s">
        <v>2041</v>
      </c>
      <c r="E220" s="196" t="s">
        <v>2042</v>
      </c>
      <c r="F220" s="219" t="s">
        <v>3292</v>
      </c>
      <c r="G220" s="219">
        <v>89</v>
      </c>
      <c r="H220" s="192">
        <v>96</v>
      </c>
    </row>
    <row r="221" spans="2:8" s="188" customFormat="1" ht="46.5" customHeight="1" x14ac:dyDescent="0.25">
      <c r="B221" s="209">
        <v>1</v>
      </c>
      <c r="C221" s="198" t="s">
        <v>2043</v>
      </c>
      <c r="D221" s="199" t="s">
        <v>2044</v>
      </c>
      <c r="E221" s="199" t="s">
        <v>2045</v>
      </c>
      <c r="F221" s="93"/>
      <c r="G221" s="93"/>
      <c r="H221" s="209"/>
    </row>
    <row r="222" spans="2:8" s="188" customFormat="1" ht="33.75" customHeight="1" x14ac:dyDescent="0.25">
      <c r="B222" s="209">
        <v>2</v>
      </c>
      <c r="C222" s="198" t="s">
        <v>2046</v>
      </c>
      <c r="D222" s="199" t="s">
        <v>2047</v>
      </c>
      <c r="E222" s="199" t="s">
        <v>2048</v>
      </c>
      <c r="F222" s="93"/>
      <c r="G222" s="93"/>
      <c r="H222" s="209"/>
    </row>
    <row r="223" spans="2:8" s="188" customFormat="1" ht="27" customHeight="1" x14ac:dyDescent="0.25">
      <c r="B223" s="209">
        <v>3</v>
      </c>
      <c r="C223" s="198" t="s">
        <v>2049</v>
      </c>
      <c r="D223" s="199" t="s">
        <v>2050</v>
      </c>
      <c r="E223" s="199" t="s">
        <v>2051</v>
      </c>
      <c r="F223" s="93"/>
      <c r="G223" s="93"/>
      <c r="H223" s="209"/>
    </row>
    <row r="224" spans="2:8" s="188" customFormat="1" ht="35.25" customHeight="1" x14ac:dyDescent="0.25">
      <c r="B224" s="209">
        <v>4</v>
      </c>
      <c r="C224" s="198" t="s">
        <v>2052</v>
      </c>
      <c r="D224" s="199" t="s">
        <v>2047</v>
      </c>
      <c r="E224" s="199" t="s">
        <v>2053</v>
      </c>
      <c r="F224" s="93"/>
      <c r="G224" s="93"/>
      <c r="H224" s="209"/>
    </row>
    <row r="225" spans="2:8" s="188" customFormat="1" ht="41.25" customHeight="1" x14ac:dyDescent="0.25">
      <c r="B225" s="209">
        <v>5</v>
      </c>
      <c r="C225" s="198" t="s">
        <v>2054</v>
      </c>
      <c r="D225" s="199" t="s">
        <v>2055</v>
      </c>
      <c r="E225" s="199" t="s">
        <v>2056</v>
      </c>
      <c r="F225" s="93"/>
      <c r="G225" s="93"/>
      <c r="H225" s="209"/>
    </row>
    <row r="226" spans="2:8" s="188" customFormat="1" ht="30.75" customHeight="1" x14ac:dyDescent="0.25">
      <c r="B226" s="209" t="s">
        <v>1479</v>
      </c>
      <c r="C226" s="196" t="s">
        <v>2066</v>
      </c>
      <c r="D226" s="196" t="s">
        <v>2067</v>
      </c>
      <c r="E226" s="196" t="s">
        <v>2068</v>
      </c>
      <c r="F226" s="203" t="s">
        <v>3292</v>
      </c>
      <c r="G226" s="220">
        <v>0</v>
      </c>
      <c r="H226" s="220">
        <v>100</v>
      </c>
    </row>
    <row r="227" spans="2:8" s="188" customFormat="1" ht="34.5" customHeight="1" x14ac:dyDescent="0.25">
      <c r="B227" s="209">
        <v>1</v>
      </c>
      <c r="C227" s="198" t="s">
        <v>2069</v>
      </c>
      <c r="D227" s="199" t="s">
        <v>2070</v>
      </c>
      <c r="E227" s="199" t="s">
        <v>2071</v>
      </c>
      <c r="F227" s="93"/>
      <c r="G227" s="93"/>
      <c r="H227" s="209"/>
    </row>
    <row r="228" spans="2:8" s="188" customFormat="1" ht="35.25" customHeight="1" x14ac:dyDescent="0.25">
      <c r="B228" s="209">
        <v>2</v>
      </c>
      <c r="C228" s="198" t="s">
        <v>2072</v>
      </c>
      <c r="D228" s="199" t="s">
        <v>2073</v>
      </c>
      <c r="E228" s="199" t="s">
        <v>2074</v>
      </c>
      <c r="F228" s="93"/>
      <c r="G228" s="93"/>
      <c r="H228" s="209"/>
    </row>
    <row r="229" spans="2:8" s="188" customFormat="1" ht="49.5" customHeight="1" x14ac:dyDescent="0.25">
      <c r="B229" s="209" t="s">
        <v>2075</v>
      </c>
      <c r="C229" s="196" t="s">
        <v>2076</v>
      </c>
      <c r="D229" s="196" t="s">
        <v>2077</v>
      </c>
      <c r="E229" s="196" t="s">
        <v>4861</v>
      </c>
      <c r="F229" s="93"/>
      <c r="G229" s="93"/>
      <c r="H229" s="209"/>
    </row>
    <row r="230" spans="2:8" s="188" customFormat="1" ht="47.25" x14ac:dyDescent="0.25">
      <c r="B230" s="209"/>
      <c r="C230" s="198" t="s">
        <v>1638</v>
      </c>
      <c r="D230" s="199" t="s">
        <v>2079</v>
      </c>
      <c r="E230" s="199" t="s">
        <v>2080</v>
      </c>
      <c r="F230" s="93"/>
      <c r="G230" s="93"/>
      <c r="H230" s="209"/>
    </row>
    <row r="231" spans="2:8" s="188" customFormat="1" ht="31.5" x14ac:dyDescent="0.25">
      <c r="B231" s="209" t="s">
        <v>2081</v>
      </c>
      <c r="C231" s="196" t="s">
        <v>2082</v>
      </c>
      <c r="D231" s="196" t="s">
        <v>2083</v>
      </c>
      <c r="E231" s="196" t="s">
        <v>2084</v>
      </c>
      <c r="F231" s="203" t="s">
        <v>3292</v>
      </c>
      <c r="G231" s="192">
        <v>60</v>
      </c>
      <c r="H231" s="192">
        <v>100</v>
      </c>
    </row>
    <row r="232" spans="2:8" s="188" customFormat="1" ht="31.5" x14ac:dyDescent="0.25">
      <c r="B232" s="209"/>
      <c r="C232" s="198" t="s">
        <v>2085</v>
      </c>
      <c r="D232" s="199" t="s">
        <v>2086</v>
      </c>
      <c r="E232" s="199" t="s">
        <v>2087</v>
      </c>
      <c r="F232" s="93"/>
      <c r="G232" s="93"/>
      <c r="H232" s="209"/>
    </row>
    <row r="233" spans="2:8" s="188" customFormat="1" ht="51.75" customHeight="1" x14ac:dyDescent="0.25">
      <c r="B233" s="209" t="s">
        <v>2088</v>
      </c>
      <c r="C233" s="196" t="s">
        <v>149</v>
      </c>
      <c r="D233" s="196" t="s">
        <v>2089</v>
      </c>
      <c r="E233" s="196" t="s">
        <v>2090</v>
      </c>
      <c r="F233" s="93"/>
      <c r="G233" s="93"/>
      <c r="H233" s="209"/>
    </row>
    <row r="234" spans="2:8" s="188" customFormat="1" ht="31.5" x14ac:dyDescent="0.25">
      <c r="B234" s="209">
        <v>1</v>
      </c>
      <c r="C234" s="198" t="s">
        <v>2091</v>
      </c>
      <c r="D234" s="199" t="s">
        <v>2092</v>
      </c>
      <c r="E234" s="199" t="s">
        <v>2093</v>
      </c>
      <c r="F234" s="93"/>
      <c r="G234" s="93"/>
      <c r="H234" s="209"/>
    </row>
    <row r="235" spans="2:8" s="188" customFormat="1" ht="31.5" x14ac:dyDescent="0.25">
      <c r="B235" s="209">
        <v>2</v>
      </c>
      <c r="C235" s="198" t="s">
        <v>2094</v>
      </c>
      <c r="D235" s="199" t="s">
        <v>2095</v>
      </c>
      <c r="E235" s="199" t="s">
        <v>2096</v>
      </c>
      <c r="F235" s="93"/>
      <c r="G235" s="93"/>
      <c r="H235" s="209"/>
    </row>
    <row r="236" spans="2:8" s="188" customFormat="1" x14ac:dyDescent="0.25">
      <c r="B236" s="209">
        <v>3</v>
      </c>
      <c r="C236" s="198" t="s">
        <v>2097</v>
      </c>
      <c r="D236" s="199" t="s">
        <v>2098</v>
      </c>
      <c r="E236" s="199" t="s">
        <v>2099</v>
      </c>
      <c r="F236" s="93"/>
      <c r="G236" s="93"/>
      <c r="H236" s="209"/>
    </row>
    <row r="237" spans="2:8" s="188" customFormat="1" ht="35.25" customHeight="1" x14ac:dyDescent="0.25">
      <c r="B237" s="209" t="s">
        <v>2100</v>
      </c>
      <c r="C237" s="196" t="s">
        <v>2101</v>
      </c>
      <c r="D237" s="196" t="s">
        <v>2102</v>
      </c>
      <c r="E237" s="196" t="s">
        <v>2103</v>
      </c>
      <c r="F237" s="93"/>
      <c r="G237" s="93"/>
      <c r="H237" s="209"/>
    </row>
    <row r="238" spans="2:8" s="188" customFormat="1" ht="36.75" customHeight="1" x14ac:dyDescent="0.25">
      <c r="B238" s="209">
        <v>1</v>
      </c>
      <c r="C238" s="198" t="s">
        <v>2104</v>
      </c>
      <c r="D238" s="199" t="s">
        <v>4862</v>
      </c>
      <c r="E238" s="199" t="s">
        <v>2106</v>
      </c>
      <c r="F238" s="93"/>
      <c r="G238" s="93"/>
      <c r="H238" s="209"/>
    </row>
    <row r="239" spans="2:8" s="188" customFormat="1" ht="39" customHeight="1" x14ac:dyDescent="0.25">
      <c r="B239" s="209">
        <v>2</v>
      </c>
      <c r="C239" s="198" t="s">
        <v>2107</v>
      </c>
      <c r="D239" s="199" t="s">
        <v>4863</v>
      </c>
      <c r="E239" s="199" t="s">
        <v>2109</v>
      </c>
      <c r="F239" s="93"/>
      <c r="G239" s="93"/>
      <c r="H239" s="209"/>
    </row>
    <row r="240" spans="2:8" s="188" customFormat="1" ht="48.75" customHeight="1" x14ac:dyDescent="0.25">
      <c r="B240" s="209">
        <v>3</v>
      </c>
      <c r="C240" s="198" t="s">
        <v>2110</v>
      </c>
      <c r="D240" s="199" t="s">
        <v>4864</v>
      </c>
      <c r="E240" s="199" t="s">
        <v>2112</v>
      </c>
      <c r="F240" s="93"/>
      <c r="G240" s="93"/>
      <c r="H240" s="209"/>
    </row>
    <row r="241" spans="2:8" s="188" customFormat="1" ht="56.25" customHeight="1" x14ac:dyDescent="0.25">
      <c r="B241" s="209" t="s">
        <v>2113</v>
      </c>
      <c r="C241" s="196" t="s">
        <v>2114</v>
      </c>
      <c r="D241" s="196" t="s">
        <v>2115</v>
      </c>
      <c r="E241" s="196" t="s">
        <v>2116</v>
      </c>
      <c r="F241" s="93"/>
      <c r="G241" s="93"/>
      <c r="H241" s="209"/>
    </row>
    <row r="242" spans="2:8" s="188" customFormat="1" ht="31.5" x14ac:dyDescent="0.25">
      <c r="B242" s="209"/>
      <c r="C242" s="198" t="s">
        <v>2117</v>
      </c>
      <c r="D242" s="199" t="s">
        <v>4865</v>
      </c>
      <c r="E242" s="199" t="s">
        <v>2119</v>
      </c>
      <c r="F242" s="93"/>
      <c r="G242" s="93"/>
      <c r="H242" s="209"/>
    </row>
    <row r="243" spans="2:8" s="188" customFormat="1" ht="31.5" x14ac:dyDescent="0.25">
      <c r="B243" s="209" t="s">
        <v>2127</v>
      </c>
      <c r="C243" s="196" t="s">
        <v>2128</v>
      </c>
      <c r="D243" s="196" t="s">
        <v>2129</v>
      </c>
      <c r="E243" s="196" t="s">
        <v>4866</v>
      </c>
      <c r="F243" s="193" t="s">
        <v>3292</v>
      </c>
      <c r="G243" s="219">
        <v>100</v>
      </c>
      <c r="H243" s="219">
        <v>100</v>
      </c>
    </row>
    <row r="244" spans="2:8" s="188" customFormat="1" ht="31.5" x14ac:dyDescent="0.25">
      <c r="B244" s="209"/>
      <c r="C244" s="198" t="s">
        <v>2037</v>
      </c>
      <c r="D244" s="199" t="s">
        <v>2131</v>
      </c>
      <c r="E244" s="199" t="s">
        <v>4867</v>
      </c>
      <c r="F244" s="93"/>
      <c r="G244" s="93"/>
      <c r="H244" s="209"/>
    </row>
    <row r="245" spans="2:8" s="188" customFormat="1" ht="31.5" x14ac:dyDescent="0.25">
      <c r="B245" s="209" t="s">
        <v>2133</v>
      </c>
      <c r="C245" s="196" t="s">
        <v>2134</v>
      </c>
      <c r="D245" s="196" t="s">
        <v>2135</v>
      </c>
      <c r="E245" s="196" t="s">
        <v>2136</v>
      </c>
      <c r="F245" s="203" t="s">
        <v>3292</v>
      </c>
      <c r="G245" s="220">
        <v>0</v>
      </c>
      <c r="H245" s="220">
        <v>100</v>
      </c>
    </row>
    <row r="246" spans="2:8" s="188" customFormat="1" ht="31.5" x14ac:dyDescent="0.25">
      <c r="B246" s="209">
        <v>1</v>
      </c>
      <c r="C246" s="198" t="s">
        <v>2137</v>
      </c>
      <c r="D246" s="199" t="s">
        <v>2138</v>
      </c>
      <c r="E246" s="199" t="s">
        <v>2139</v>
      </c>
      <c r="F246" s="93"/>
      <c r="G246" s="93"/>
      <c r="H246" s="209"/>
    </row>
    <row r="247" spans="2:8" s="188" customFormat="1" ht="31.5" x14ac:dyDescent="0.25">
      <c r="B247" s="209">
        <v>2</v>
      </c>
      <c r="C247" s="198" t="s">
        <v>2140</v>
      </c>
      <c r="D247" s="199" t="s">
        <v>2141</v>
      </c>
      <c r="E247" s="199" t="s">
        <v>2142</v>
      </c>
      <c r="F247" s="93"/>
      <c r="G247" s="93"/>
      <c r="H247" s="209"/>
    </row>
    <row r="248" spans="2:8" s="188" customFormat="1" ht="31.5" x14ac:dyDescent="0.25">
      <c r="B248" s="209">
        <v>3</v>
      </c>
      <c r="C248" s="198" t="s">
        <v>2143</v>
      </c>
      <c r="D248" s="199" t="s">
        <v>2144</v>
      </c>
      <c r="E248" s="199" t="s">
        <v>2145</v>
      </c>
      <c r="F248" s="93"/>
      <c r="G248" s="93"/>
      <c r="H248" s="209"/>
    </row>
    <row r="249" spans="2:8" s="188" customFormat="1" ht="31.5" x14ac:dyDescent="0.25">
      <c r="B249" s="209" t="s">
        <v>2146</v>
      </c>
      <c r="C249" s="196" t="s">
        <v>2147</v>
      </c>
      <c r="D249" s="196" t="s">
        <v>2148</v>
      </c>
      <c r="E249" s="196" t="s">
        <v>2149</v>
      </c>
      <c r="F249" s="203" t="s">
        <v>3292</v>
      </c>
      <c r="G249" s="220">
        <v>0</v>
      </c>
      <c r="H249" s="220">
        <v>100</v>
      </c>
    </row>
    <row r="250" spans="2:8" s="188" customFormat="1" ht="31.5" x14ac:dyDescent="0.25">
      <c r="B250" s="209">
        <v>1</v>
      </c>
      <c r="C250" s="198" t="s">
        <v>2150</v>
      </c>
      <c r="D250" s="199" t="s">
        <v>2151</v>
      </c>
      <c r="E250" s="199" t="s">
        <v>2152</v>
      </c>
      <c r="F250" s="93"/>
      <c r="G250" s="93"/>
      <c r="H250" s="209"/>
    </row>
    <row r="251" spans="2:8" s="188" customFormat="1" ht="31.5" x14ac:dyDescent="0.25">
      <c r="B251" s="209">
        <v>2</v>
      </c>
      <c r="C251" s="198" t="s">
        <v>2153</v>
      </c>
      <c r="D251" s="199" t="s">
        <v>2154</v>
      </c>
      <c r="E251" s="199" t="s">
        <v>2155</v>
      </c>
      <c r="F251" s="93"/>
      <c r="G251" s="93"/>
      <c r="H251" s="209"/>
    </row>
    <row r="252" spans="2:8" s="188" customFormat="1" ht="31.5" x14ac:dyDescent="0.25">
      <c r="B252" s="209">
        <v>3</v>
      </c>
      <c r="C252" s="198" t="s">
        <v>2156</v>
      </c>
      <c r="D252" s="199" t="s">
        <v>2157</v>
      </c>
      <c r="E252" s="199" t="s">
        <v>2158</v>
      </c>
      <c r="F252" s="93"/>
      <c r="G252" s="93"/>
      <c r="H252" s="209"/>
    </row>
    <row r="253" spans="2:8" s="188" customFormat="1" ht="47.25" x14ac:dyDescent="0.25">
      <c r="B253" s="209" t="s">
        <v>2172</v>
      </c>
      <c r="C253" s="196" t="s">
        <v>2173</v>
      </c>
      <c r="D253" s="196" t="s">
        <v>2174</v>
      </c>
      <c r="E253" s="196" t="s">
        <v>2175</v>
      </c>
      <c r="F253" s="193" t="s">
        <v>3292</v>
      </c>
      <c r="G253" s="219">
        <v>100</v>
      </c>
      <c r="H253" s="219">
        <v>100</v>
      </c>
    </row>
    <row r="254" spans="2:8" s="188" customFormat="1" x14ac:dyDescent="0.25">
      <c r="B254" s="209"/>
      <c r="C254" s="198" t="s">
        <v>2176</v>
      </c>
      <c r="D254" s="199" t="s">
        <v>2177</v>
      </c>
      <c r="E254" s="199" t="s">
        <v>2178</v>
      </c>
      <c r="F254" s="93"/>
      <c r="G254" s="93"/>
      <c r="H254" s="209"/>
    </row>
    <row r="255" spans="2:8" s="188" customFormat="1" ht="53.25" customHeight="1" x14ac:dyDescent="0.25">
      <c r="B255" s="209" t="s">
        <v>2186</v>
      </c>
      <c r="C255" s="196" t="s">
        <v>2187</v>
      </c>
      <c r="D255" s="196" t="s">
        <v>2188</v>
      </c>
      <c r="E255" s="196" t="s">
        <v>2189</v>
      </c>
      <c r="F255" s="219" t="s">
        <v>3292</v>
      </c>
      <c r="G255" s="219">
        <v>100</v>
      </c>
      <c r="H255" s="219">
        <v>100</v>
      </c>
    </row>
    <row r="256" spans="2:8" s="188" customFormat="1" ht="31.5" x14ac:dyDescent="0.25">
      <c r="B256" s="209"/>
      <c r="C256" s="198" t="s">
        <v>2190</v>
      </c>
      <c r="D256" s="199" t="s">
        <v>2191</v>
      </c>
      <c r="E256" s="199" t="s">
        <v>4868</v>
      </c>
      <c r="F256" s="93"/>
      <c r="G256" s="93"/>
      <c r="H256" s="209"/>
    </row>
    <row r="257" spans="2:8" s="188" customFormat="1" ht="31.5" x14ac:dyDescent="0.25">
      <c r="B257" s="209" t="s">
        <v>2193</v>
      </c>
      <c r="C257" s="196" t="s">
        <v>2194</v>
      </c>
      <c r="D257" s="196" t="s">
        <v>2195</v>
      </c>
      <c r="E257" s="196" t="s">
        <v>2196</v>
      </c>
      <c r="F257" s="219" t="s">
        <v>4389</v>
      </c>
      <c r="G257" s="219">
        <v>1</v>
      </c>
      <c r="H257" s="219">
        <v>5</v>
      </c>
    </row>
    <row r="258" spans="2:8" s="188" customFormat="1" ht="47.25" customHeight="1" x14ac:dyDescent="0.25">
      <c r="B258" s="209"/>
      <c r="C258" s="198" t="s">
        <v>2197</v>
      </c>
      <c r="D258" s="199" t="s">
        <v>2198</v>
      </c>
      <c r="E258" s="199" t="s">
        <v>4869</v>
      </c>
      <c r="F258" s="93"/>
      <c r="G258" s="93"/>
      <c r="H258" s="209"/>
    </row>
    <row r="259" spans="2:8" s="188" customFormat="1" ht="31.5" x14ac:dyDescent="0.25">
      <c r="B259" s="209" t="s">
        <v>2200</v>
      </c>
      <c r="C259" s="196" t="s">
        <v>2201</v>
      </c>
      <c r="D259" s="196" t="s">
        <v>2202</v>
      </c>
      <c r="E259" s="196" t="s">
        <v>2203</v>
      </c>
      <c r="F259" s="219" t="s">
        <v>3292</v>
      </c>
      <c r="G259" s="219">
        <v>100</v>
      </c>
      <c r="H259" s="219">
        <v>100</v>
      </c>
    </row>
    <row r="260" spans="2:8" s="188" customFormat="1" x14ac:dyDescent="0.25">
      <c r="B260" s="209">
        <v>1</v>
      </c>
      <c r="C260" s="198" t="s">
        <v>2204</v>
      </c>
      <c r="D260" s="199" t="s">
        <v>2205</v>
      </c>
      <c r="E260" s="199" t="s">
        <v>2206</v>
      </c>
      <c r="F260" s="93"/>
      <c r="G260" s="93"/>
      <c r="H260" s="209"/>
    </row>
    <row r="261" spans="2:8" s="188" customFormat="1" ht="31.5" x14ac:dyDescent="0.25">
      <c r="B261" s="209">
        <v>2</v>
      </c>
      <c r="C261" s="198" t="s">
        <v>2207</v>
      </c>
      <c r="D261" s="199" t="s">
        <v>2208</v>
      </c>
      <c r="E261" s="199" t="s">
        <v>3683</v>
      </c>
      <c r="F261" s="93"/>
      <c r="G261" s="93"/>
      <c r="H261" s="209"/>
    </row>
    <row r="262" spans="2:8" s="188" customFormat="1" ht="31.5" x14ac:dyDescent="0.25">
      <c r="B262" s="209">
        <v>3</v>
      </c>
      <c r="C262" s="198" t="s">
        <v>2210</v>
      </c>
      <c r="D262" s="199" t="s">
        <v>2211</v>
      </c>
      <c r="E262" s="199" t="s">
        <v>3704</v>
      </c>
      <c r="F262" s="93"/>
      <c r="G262" s="93"/>
      <c r="H262" s="209"/>
    </row>
    <row r="263" spans="2:8" s="188" customFormat="1" x14ac:dyDescent="0.25">
      <c r="B263" s="209">
        <v>4</v>
      </c>
      <c r="C263" s="198" t="s">
        <v>2213</v>
      </c>
      <c r="D263" s="199" t="s">
        <v>2214</v>
      </c>
      <c r="E263" s="199" t="s">
        <v>4870</v>
      </c>
      <c r="F263" s="93"/>
      <c r="G263" s="93"/>
      <c r="H263" s="209"/>
    </row>
    <row r="264" spans="2:8" s="188" customFormat="1" x14ac:dyDescent="0.25">
      <c r="B264" s="209">
        <v>5</v>
      </c>
      <c r="C264" s="198" t="s">
        <v>2216</v>
      </c>
      <c r="D264" s="199" t="s">
        <v>2217</v>
      </c>
      <c r="E264" s="199" t="s">
        <v>2218</v>
      </c>
      <c r="F264" s="93"/>
      <c r="G264" s="93"/>
      <c r="H264" s="209"/>
    </row>
    <row r="265" spans="2:8" s="188" customFormat="1" ht="36" customHeight="1" x14ac:dyDescent="0.25">
      <c r="B265" s="209">
        <v>6</v>
      </c>
      <c r="C265" s="198" t="s">
        <v>2219</v>
      </c>
      <c r="D265" s="199" t="s">
        <v>2220</v>
      </c>
      <c r="E265" s="199" t="s">
        <v>2221</v>
      </c>
      <c r="F265" s="93"/>
      <c r="G265" s="93"/>
      <c r="H265" s="209"/>
    </row>
    <row r="266" spans="2:8" s="188" customFormat="1" x14ac:dyDescent="0.25">
      <c r="B266" s="209">
        <v>7</v>
      </c>
      <c r="C266" s="198" t="s">
        <v>2222</v>
      </c>
      <c r="D266" s="199" t="s">
        <v>2223</v>
      </c>
      <c r="E266" s="199" t="s">
        <v>4871</v>
      </c>
      <c r="F266" s="93"/>
      <c r="G266" s="93"/>
      <c r="H266" s="209"/>
    </row>
    <row r="267" spans="2:8" s="188" customFormat="1" ht="46.5" customHeight="1" x14ac:dyDescent="0.25">
      <c r="B267" s="209">
        <v>8</v>
      </c>
      <c r="C267" s="198" t="s">
        <v>2225</v>
      </c>
      <c r="D267" s="198" t="s">
        <v>4872</v>
      </c>
      <c r="E267" s="198" t="s">
        <v>4873</v>
      </c>
      <c r="F267" s="93"/>
      <c r="G267" s="93"/>
      <c r="H267" s="209"/>
    </row>
    <row r="268" spans="2:8" s="188" customFormat="1" ht="47.25" x14ac:dyDescent="0.25">
      <c r="B268" s="209">
        <v>9</v>
      </c>
      <c r="C268" s="198" t="s">
        <v>2228</v>
      </c>
      <c r="D268" s="199" t="s">
        <v>4874</v>
      </c>
      <c r="E268" s="199" t="s">
        <v>4875</v>
      </c>
      <c r="F268" s="93"/>
      <c r="G268" s="93"/>
      <c r="H268" s="209"/>
    </row>
    <row r="269" spans="2:8" s="188" customFormat="1" ht="39" customHeight="1" x14ac:dyDescent="0.25">
      <c r="B269" s="209" t="s">
        <v>2230</v>
      </c>
      <c r="C269" s="196" t="s">
        <v>468</v>
      </c>
      <c r="D269" s="196" t="s">
        <v>2231</v>
      </c>
      <c r="E269" s="210" t="s">
        <v>2232</v>
      </c>
      <c r="F269" s="219" t="s">
        <v>3292</v>
      </c>
      <c r="G269" s="219">
        <v>98</v>
      </c>
      <c r="H269" s="192">
        <v>100</v>
      </c>
    </row>
    <row r="270" spans="2:8" s="188" customFormat="1" ht="48" customHeight="1" x14ac:dyDescent="0.25">
      <c r="B270" s="209">
        <v>1</v>
      </c>
      <c r="C270" s="198" t="s">
        <v>2233</v>
      </c>
      <c r="D270" s="199" t="s">
        <v>2234</v>
      </c>
      <c r="E270" s="199" t="s">
        <v>4876</v>
      </c>
      <c r="F270" s="93"/>
      <c r="G270" s="93"/>
      <c r="H270" s="209"/>
    </row>
    <row r="271" spans="2:8" s="188" customFormat="1" ht="47.25" x14ac:dyDescent="0.25">
      <c r="B271" s="209">
        <v>2</v>
      </c>
      <c r="C271" s="198" t="s">
        <v>470</v>
      </c>
      <c r="D271" s="199" t="s">
        <v>2236</v>
      </c>
      <c r="E271" s="199" t="s">
        <v>4877</v>
      </c>
      <c r="F271" s="93"/>
      <c r="G271" s="93"/>
      <c r="H271" s="209"/>
    </row>
    <row r="272" spans="2:8" s="188" customFormat="1" x14ac:dyDescent="0.25">
      <c r="B272" s="209">
        <v>3</v>
      </c>
      <c r="C272" s="198" t="s">
        <v>2238</v>
      </c>
      <c r="D272" s="199" t="s">
        <v>2239</v>
      </c>
      <c r="E272" s="199" t="s">
        <v>2240</v>
      </c>
      <c r="F272" s="93"/>
      <c r="G272" s="93"/>
      <c r="H272" s="209"/>
    </row>
    <row r="273" spans="2:8" s="188" customFormat="1" ht="52.5" customHeight="1" x14ac:dyDescent="0.25">
      <c r="B273" s="209">
        <v>4</v>
      </c>
      <c r="C273" s="198" t="s">
        <v>2241</v>
      </c>
      <c r="D273" s="199" t="s">
        <v>2242</v>
      </c>
      <c r="E273" s="199" t="s">
        <v>2243</v>
      </c>
      <c r="F273" s="93"/>
      <c r="G273" s="93"/>
      <c r="H273" s="209"/>
    </row>
    <row r="274" spans="2:8" s="188" customFormat="1" ht="46.5" customHeight="1" x14ac:dyDescent="0.25">
      <c r="B274" s="209">
        <v>5</v>
      </c>
      <c r="C274" s="198" t="s">
        <v>2244</v>
      </c>
      <c r="D274" s="199" t="s">
        <v>2245</v>
      </c>
      <c r="E274" s="199" t="s">
        <v>2246</v>
      </c>
      <c r="F274" s="93"/>
      <c r="G274" s="93"/>
      <c r="H274" s="209"/>
    </row>
    <row r="275" spans="2:8" s="188" customFormat="1" ht="49.5" customHeight="1" x14ac:dyDescent="0.25">
      <c r="B275" s="209">
        <v>6</v>
      </c>
      <c r="C275" s="198" t="s">
        <v>2247</v>
      </c>
      <c r="D275" s="199" t="s">
        <v>2248</v>
      </c>
      <c r="E275" s="199" t="s">
        <v>4878</v>
      </c>
      <c r="F275" s="93"/>
      <c r="G275" s="93"/>
      <c r="H275" s="209"/>
    </row>
    <row r="276" spans="2:8" s="188" customFormat="1" ht="52.5" customHeight="1" x14ac:dyDescent="0.25">
      <c r="B276" s="209" t="s">
        <v>2250</v>
      </c>
      <c r="C276" s="196" t="s">
        <v>2251</v>
      </c>
      <c r="D276" s="196" t="s">
        <v>2252</v>
      </c>
      <c r="E276" s="196" t="s">
        <v>4879</v>
      </c>
      <c r="F276" s="219" t="s">
        <v>3292</v>
      </c>
      <c r="G276" s="219">
        <v>100</v>
      </c>
      <c r="H276" s="219">
        <v>100</v>
      </c>
    </row>
    <row r="277" spans="2:8" s="188" customFormat="1" ht="51.75" customHeight="1" x14ac:dyDescent="0.25">
      <c r="B277" s="209">
        <v>1</v>
      </c>
      <c r="C277" s="198" t="s">
        <v>2254</v>
      </c>
      <c r="D277" s="199" t="s">
        <v>2255</v>
      </c>
      <c r="E277" s="199" t="s">
        <v>4880</v>
      </c>
      <c r="F277" s="93"/>
      <c r="G277" s="93"/>
      <c r="H277" s="209"/>
    </row>
    <row r="278" spans="2:8" s="188" customFormat="1" ht="57.75" customHeight="1" x14ac:dyDescent="0.25">
      <c r="B278" s="209">
        <v>2</v>
      </c>
      <c r="C278" s="198" t="s">
        <v>2257</v>
      </c>
      <c r="D278" s="199" t="s">
        <v>4881</v>
      </c>
      <c r="E278" s="199" t="s">
        <v>4882</v>
      </c>
      <c r="F278" s="93"/>
      <c r="G278" s="93"/>
      <c r="H278" s="209"/>
    </row>
    <row r="279" spans="2:8" s="188" customFormat="1" ht="50.25" customHeight="1" x14ac:dyDescent="0.25">
      <c r="B279" s="209" t="s">
        <v>2258</v>
      </c>
      <c r="C279" s="196" t="s">
        <v>2259</v>
      </c>
      <c r="D279" s="196" t="s">
        <v>2188</v>
      </c>
      <c r="E279" s="196" t="s">
        <v>4883</v>
      </c>
      <c r="F279" s="93"/>
      <c r="G279" s="93"/>
      <c r="H279" s="209"/>
    </row>
    <row r="280" spans="2:8" s="188" customFormat="1" ht="39" customHeight="1" x14ac:dyDescent="0.25">
      <c r="B280" s="209"/>
      <c r="C280" s="198" t="s">
        <v>2261</v>
      </c>
      <c r="D280" s="199" t="s">
        <v>2262</v>
      </c>
      <c r="E280" s="199" t="s">
        <v>4884</v>
      </c>
      <c r="F280" s="93"/>
      <c r="G280" s="93"/>
      <c r="H280" s="209"/>
    </row>
    <row r="281" spans="2:8" s="188" customFormat="1" ht="33.75" customHeight="1" x14ac:dyDescent="0.25">
      <c r="B281" s="209" t="s">
        <v>2288</v>
      </c>
      <c r="C281" s="196" t="s">
        <v>2289</v>
      </c>
      <c r="D281" s="196" t="s">
        <v>2290</v>
      </c>
      <c r="E281" s="196" t="s">
        <v>2291</v>
      </c>
      <c r="F281" s="193" t="s">
        <v>3292</v>
      </c>
      <c r="G281" s="193">
        <v>100</v>
      </c>
      <c r="H281" s="219">
        <v>100</v>
      </c>
    </row>
    <row r="282" spans="2:8" s="188" customFormat="1" ht="32.25" customHeight="1" x14ac:dyDescent="0.25">
      <c r="B282" s="209">
        <v>1</v>
      </c>
      <c r="C282" s="198" t="s">
        <v>2292</v>
      </c>
      <c r="D282" s="199" t="s">
        <v>4885</v>
      </c>
      <c r="E282" s="199" t="s">
        <v>2294</v>
      </c>
      <c r="F282" s="93"/>
      <c r="G282" s="93"/>
      <c r="H282" s="209"/>
    </row>
    <row r="283" spans="2:8" s="188" customFormat="1" ht="44.25" customHeight="1" x14ac:dyDescent="0.25">
      <c r="B283" s="209">
        <v>2</v>
      </c>
      <c r="C283" s="198" t="s">
        <v>2295</v>
      </c>
      <c r="D283" s="198" t="s">
        <v>4886</v>
      </c>
      <c r="E283" s="199" t="s">
        <v>4887</v>
      </c>
      <c r="F283" s="93"/>
      <c r="G283" s="93"/>
      <c r="H283" s="209"/>
    </row>
    <row r="284" spans="2:8" s="188" customFormat="1" ht="36" customHeight="1" x14ac:dyDescent="0.25">
      <c r="B284" s="209">
        <v>3</v>
      </c>
      <c r="C284" s="198" t="s">
        <v>2298</v>
      </c>
      <c r="D284" s="199" t="s">
        <v>4888</v>
      </c>
      <c r="E284" s="199" t="s">
        <v>4889</v>
      </c>
      <c r="F284" s="93"/>
      <c r="G284" s="93"/>
      <c r="H284" s="209"/>
    </row>
    <row r="285" spans="2:8" s="188" customFormat="1" ht="50.25" customHeight="1" x14ac:dyDescent="0.25">
      <c r="B285" s="209" t="s">
        <v>2301</v>
      </c>
      <c r="C285" s="196" t="s">
        <v>2302</v>
      </c>
      <c r="D285" s="196" t="s">
        <v>4890</v>
      </c>
      <c r="E285" s="196" t="s">
        <v>4891</v>
      </c>
      <c r="F285" s="93"/>
      <c r="G285" s="93"/>
      <c r="H285" s="209"/>
    </row>
    <row r="286" spans="2:8" s="188" customFormat="1" ht="33.75" customHeight="1" x14ac:dyDescent="0.25">
      <c r="B286" s="209"/>
      <c r="C286" s="198" t="s">
        <v>2305</v>
      </c>
      <c r="D286" s="199" t="s">
        <v>4892</v>
      </c>
      <c r="E286" s="199" t="s">
        <v>4893</v>
      </c>
      <c r="F286" s="93"/>
      <c r="G286" s="93"/>
      <c r="H286" s="209"/>
    </row>
    <row r="287" spans="2:8" s="188" customFormat="1" ht="32.25" customHeight="1" x14ac:dyDescent="0.25">
      <c r="B287" s="209" t="s">
        <v>2308</v>
      </c>
      <c r="C287" s="196" t="s">
        <v>2309</v>
      </c>
      <c r="D287" s="196" t="s">
        <v>2310</v>
      </c>
      <c r="E287" s="196" t="s">
        <v>2311</v>
      </c>
      <c r="F287" s="203" t="s">
        <v>3292</v>
      </c>
      <c r="G287" s="192">
        <v>75</v>
      </c>
      <c r="H287" s="192">
        <v>100</v>
      </c>
    </row>
    <row r="288" spans="2:8" s="188" customFormat="1" ht="31.5" customHeight="1" x14ac:dyDescent="0.25">
      <c r="B288" s="209"/>
      <c r="C288" s="198" t="s">
        <v>2312</v>
      </c>
      <c r="D288" s="199" t="s">
        <v>2313</v>
      </c>
      <c r="E288" s="199" t="s">
        <v>4894</v>
      </c>
      <c r="F288" s="93"/>
      <c r="G288" s="93"/>
      <c r="H288" s="209"/>
    </row>
    <row r="289" spans="2:8" s="188" customFormat="1" ht="19.5" x14ac:dyDescent="0.25">
      <c r="B289" s="977" t="s">
        <v>2362</v>
      </c>
      <c r="C289" s="978"/>
      <c r="D289" s="978"/>
      <c r="E289" s="978"/>
      <c r="F289" s="978"/>
      <c r="G289" s="978"/>
      <c r="H289" s="979"/>
    </row>
    <row r="290" spans="2:8" s="188" customFormat="1" ht="37.5" customHeight="1" x14ac:dyDescent="0.25">
      <c r="B290" s="119"/>
      <c r="C290" s="196" t="s">
        <v>2424</v>
      </c>
      <c r="D290" s="196" t="s">
        <v>4895</v>
      </c>
      <c r="E290" s="196" t="s">
        <v>4896</v>
      </c>
      <c r="F290" s="93"/>
      <c r="G290" s="93"/>
      <c r="H290" s="209"/>
    </row>
    <row r="291" spans="2:8" s="188" customFormat="1" ht="36.75" customHeight="1" x14ac:dyDescent="0.25">
      <c r="B291" s="119"/>
      <c r="C291" s="198" t="s">
        <v>2425</v>
      </c>
      <c r="D291" s="198" t="s">
        <v>2426</v>
      </c>
      <c r="E291" s="199" t="s">
        <v>4897</v>
      </c>
      <c r="F291" s="93"/>
      <c r="G291" s="93"/>
      <c r="H291" s="209"/>
    </row>
    <row r="292" spans="2:8" s="188" customFormat="1" ht="33" customHeight="1" x14ac:dyDescent="0.25">
      <c r="B292" s="119"/>
      <c r="C292" s="199" t="s">
        <v>2428</v>
      </c>
      <c r="D292" s="199" t="s">
        <v>2429</v>
      </c>
      <c r="E292" s="199" t="s">
        <v>4898</v>
      </c>
      <c r="F292" s="93"/>
      <c r="G292" s="93"/>
      <c r="H292" s="209"/>
    </row>
    <row r="293" spans="2:8" s="188" customFormat="1" ht="36.75" customHeight="1" x14ac:dyDescent="0.25">
      <c r="B293" s="119"/>
      <c r="C293" s="196" t="s">
        <v>2595</v>
      </c>
      <c r="D293" s="196" t="s">
        <v>2596</v>
      </c>
      <c r="E293" s="196" t="s">
        <v>2597</v>
      </c>
      <c r="F293" s="203" t="s">
        <v>3522</v>
      </c>
      <c r="G293" s="203">
        <v>1</v>
      </c>
      <c r="H293" s="203">
        <v>5</v>
      </c>
    </row>
    <row r="294" spans="2:8" s="188" customFormat="1" ht="46.5" customHeight="1" x14ac:dyDescent="0.25">
      <c r="B294" s="119"/>
      <c r="C294" s="198" t="s">
        <v>121</v>
      </c>
      <c r="D294" s="199" t="s">
        <v>2453</v>
      </c>
      <c r="E294" s="199" t="s">
        <v>4899</v>
      </c>
      <c r="F294" s="93"/>
      <c r="G294" s="93"/>
      <c r="H294" s="209"/>
    </row>
    <row r="295" spans="2:8" s="188" customFormat="1" ht="33" customHeight="1" x14ac:dyDescent="0.25">
      <c r="B295" s="119"/>
      <c r="C295" s="198" t="s">
        <v>2599</v>
      </c>
      <c r="D295" s="198" t="s">
        <v>2600</v>
      </c>
      <c r="E295" s="199" t="s">
        <v>4900</v>
      </c>
      <c r="F295" s="93"/>
      <c r="G295" s="93"/>
      <c r="H295" s="209"/>
    </row>
    <row r="296" spans="2:8" s="188" customFormat="1" ht="33.75" customHeight="1" x14ac:dyDescent="0.25">
      <c r="B296" s="119"/>
      <c r="C296" s="198" t="s">
        <v>2602</v>
      </c>
      <c r="D296" s="199" t="s">
        <v>4901</v>
      </c>
      <c r="E296" s="199" t="s">
        <v>2604</v>
      </c>
      <c r="F296" s="93"/>
      <c r="G296" s="93"/>
      <c r="H296" s="209"/>
    </row>
    <row r="297" spans="2:8" s="188" customFormat="1" ht="19.5" x14ac:dyDescent="0.25">
      <c r="B297" s="977" t="s">
        <v>2611</v>
      </c>
      <c r="C297" s="978"/>
      <c r="D297" s="978"/>
      <c r="E297" s="978"/>
      <c r="F297" s="978"/>
      <c r="G297" s="978"/>
      <c r="H297" s="979"/>
    </row>
    <row r="298" spans="2:8" s="189" customFormat="1" ht="31.5" customHeight="1" x14ac:dyDescent="0.25">
      <c r="B298" s="93"/>
      <c r="C298" s="201" t="s">
        <v>2612</v>
      </c>
      <c r="D298" s="201" t="s">
        <v>2613</v>
      </c>
      <c r="E298" s="201" t="s">
        <v>4902</v>
      </c>
      <c r="F298" s="224"/>
      <c r="G298" s="93"/>
      <c r="H298" s="209"/>
    </row>
    <row r="299" spans="2:8" s="188" customFormat="1" ht="36" customHeight="1" x14ac:dyDescent="0.25">
      <c r="B299" s="119"/>
      <c r="C299" s="202" t="s">
        <v>2615</v>
      </c>
      <c r="D299" s="85" t="s">
        <v>4903</v>
      </c>
      <c r="E299" s="85" t="s">
        <v>2617</v>
      </c>
      <c r="F299" s="224"/>
      <c r="G299" s="93"/>
      <c r="H299" s="209"/>
    </row>
    <row r="300" spans="2:8" s="188" customFormat="1" ht="49.5" customHeight="1" x14ac:dyDescent="0.25">
      <c r="B300" s="119"/>
      <c r="C300" s="202" t="s">
        <v>2618</v>
      </c>
      <c r="D300" s="85" t="s">
        <v>4904</v>
      </c>
      <c r="E300" s="85" t="s">
        <v>2620</v>
      </c>
      <c r="F300" s="224"/>
      <c r="G300" s="93"/>
      <c r="H300" s="209"/>
    </row>
    <row r="301" spans="2:8" s="188" customFormat="1" ht="33.75" customHeight="1" x14ac:dyDescent="0.25">
      <c r="B301" s="119"/>
      <c r="C301" s="202" t="s">
        <v>2621</v>
      </c>
      <c r="D301" s="202" t="s">
        <v>2622</v>
      </c>
      <c r="E301" s="85" t="s">
        <v>4905</v>
      </c>
      <c r="F301" s="224"/>
      <c r="G301" s="93"/>
      <c r="H301" s="209"/>
    </row>
    <row r="302" spans="2:8" s="188" customFormat="1" ht="30.75" customHeight="1" x14ac:dyDescent="0.25">
      <c r="B302" s="119"/>
      <c r="C302" s="202" t="s">
        <v>2624</v>
      </c>
      <c r="D302" s="202" t="s">
        <v>2625</v>
      </c>
      <c r="E302" s="85" t="s">
        <v>2626</v>
      </c>
      <c r="F302" s="224"/>
      <c r="G302" s="93"/>
      <c r="H302" s="209"/>
    </row>
    <row r="303" spans="2:8" s="188" customFormat="1" ht="31.5" x14ac:dyDescent="0.25">
      <c r="B303" s="119"/>
      <c r="C303" s="202" t="s">
        <v>2627</v>
      </c>
      <c r="D303" s="85" t="s">
        <v>4906</v>
      </c>
      <c r="E303" s="85" t="s">
        <v>4907</v>
      </c>
      <c r="F303" s="224"/>
      <c r="G303" s="93"/>
      <c r="H303" s="209"/>
    </row>
    <row r="304" spans="2:8" s="188" customFormat="1" ht="33.75" customHeight="1" x14ac:dyDescent="0.25">
      <c r="B304" s="119"/>
      <c r="C304" s="202" t="s">
        <v>2631</v>
      </c>
      <c r="D304" s="202" t="s">
        <v>2632</v>
      </c>
      <c r="E304" s="85" t="s">
        <v>4908</v>
      </c>
      <c r="F304" s="224"/>
      <c r="G304" s="93"/>
      <c r="H304" s="209"/>
    </row>
    <row r="305" spans="2:8" s="188" customFormat="1" x14ac:dyDescent="0.25">
      <c r="B305" s="119"/>
      <c r="C305" s="202" t="s">
        <v>2634</v>
      </c>
      <c r="D305" s="85" t="s">
        <v>4909</v>
      </c>
      <c r="E305" s="85" t="s">
        <v>2636</v>
      </c>
      <c r="F305" s="224"/>
      <c r="G305" s="93"/>
      <c r="H305" s="209"/>
    </row>
    <row r="306" spans="2:8" s="188" customFormat="1" ht="51.75" customHeight="1" x14ac:dyDescent="0.25">
      <c r="B306" s="119"/>
      <c r="C306" s="202" t="s">
        <v>2637</v>
      </c>
      <c r="D306" s="85" t="s">
        <v>2616</v>
      </c>
      <c r="E306" s="85" t="s">
        <v>2638</v>
      </c>
      <c r="F306" s="224"/>
      <c r="G306" s="93"/>
      <c r="H306" s="209"/>
    </row>
    <row r="307" spans="2:8" s="188" customFormat="1" ht="36" customHeight="1" x14ac:dyDescent="0.25">
      <c r="B307" s="119"/>
      <c r="C307" s="202" t="s">
        <v>2639</v>
      </c>
      <c r="D307" s="85" t="s">
        <v>2640</v>
      </c>
      <c r="E307" s="85" t="s">
        <v>2641</v>
      </c>
      <c r="F307" s="224"/>
      <c r="G307" s="93"/>
      <c r="H307" s="209"/>
    </row>
    <row r="308" spans="2:8" s="188" customFormat="1" ht="47.25" x14ac:dyDescent="0.25">
      <c r="B308" s="119"/>
      <c r="C308" s="202" t="s">
        <v>2642</v>
      </c>
      <c r="D308" s="85" t="s">
        <v>2643</v>
      </c>
      <c r="E308" s="85" t="s">
        <v>2644</v>
      </c>
      <c r="F308" s="224"/>
      <c r="G308" s="93"/>
      <c r="H308" s="209"/>
    </row>
    <row r="309" spans="2:8" s="188" customFormat="1" ht="31.5" x14ac:dyDescent="0.25">
      <c r="B309" s="119"/>
      <c r="C309" s="202" t="s">
        <v>2645</v>
      </c>
      <c r="D309" s="85" t="s">
        <v>2646</v>
      </c>
      <c r="E309" s="85" t="s">
        <v>4910</v>
      </c>
      <c r="F309" s="224"/>
      <c r="G309" s="93"/>
      <c r="H309" s="209"/>
    </row>
    <row r="310" spans="2:8" s="189" customFormat="1" ht="37.5" customHeight="1" x14ac:dyDescent="0.25">
      <c r="B310" s="93"/>
      <c r="C310" s="201" t="s">
        <v>2648</v>
      </c>
      <c r="D310" s="201" t="s">
        <v>2649</v>
      </c>
      <c r="E310" s="201" t="s">
        <v>2650</v>
      </c>
      <c r="F310" s="203" t="s">
        <v>3292</v>
      </c>
      <c r="G310" s="203">
        <v>50</v>
      </c>
      <c r="H310" s="203">
        <v>82</v>
      </c>
    </row>
    <row r="311" spans="2:8" s="188" customFormat="1" ht="33" customHeight="1" x14ac:dyDescent="0.25">
      <c r="B311" s="119"/>
      <c r="C311" s="202" t="s">
        <v>2651</v>
      </c>
      <c r="D311" s="202" t="s">
        <v>2652</v>
      </c>
      <c r="E311" s="85" t="s">
        <v>2653</v>
      </c>
      <c r="F311" s="224"/>
      <c r="G311" s="93"/>
      <c r="H311" s="209"/>
    </row>
    <row r="312" spans="2:8" s="188" customFormat="1" ht="35.25" customHeight="1" x14ac:dyDescent="0.25">
      <c r="B312" s="119"/>
      <c r="C312" s="202" t="s">
        <v>2654</v>
      </c>
      <c r="D312" s="85" t="s">
        <v>2655</v>
      </c>
      <c r="E312" s="85" t="s">
        <v>4911</v>
      </c>
      <c r="F312" s="224"/>
      <c r="G312" s="93"/>
      <c r="H312" s="209"/>
    </row>
    <row r="313" spans="2:8" s="188" customFormat="1" ht="36" customHeight="1" x14ac:dyDescent="0.25">
      <c r="B313" s="119"/>
      <c r="C313" s="202" t="s">
        <v>2657</v>
      </c>
      <c r="D313" s="202" t="s">
        <v>2658</v>
      </c>
      <c r="E313" s="85" t="s">
        <v>2659</v>
      </c>
      <c r="F313" s="224"/>
      <c r="G313" s="93"/>
      <c r="H313" s="209"/>
    </row>
    <row r="314" spans="2:8" s="188" customFormat="1" ht="31.5" x14ac:dyDescent="0.25">
      <c r="B314" s="119"/>
      <c r="C314" s="202" t="s">
        <v>2660</v>
      </c>
      <c r="D314" s="202" t="s">
        <v>2661</v>
      </c>
      <c r="E314" s="85" t="s">
        <v>2662</v>
      </c>
      <c r="F314" s="224"/>
      <c r="G314" s="93"/>
      <c r="H314" s="209"/>
    </row>
    <row r="315" spans="2:8" s="188" customFormat="1" ht="31.5" x14ac:dyDescent="0.25">
      <c r="B315" s="119"/>
      <c r="C315" s="202" t="s">
        <v>2663</v>
      </c>
      <c r="D315" s="202" t="s">
        <v>2664</v>
      </c>
      <c r="E315" s="85" t="s">
        <v>2665</v>
      </c>
      <c r="F315" s="224"/>
      <c r="G315" s="93"/>
      <c r="H315" s="209"/>
    </row>
    <row r="316" spans="2:8" s="188" customFormat="1" ht="38.25" customHeight="1" x14ac:dyDescent="0.25">
      <c r="B316" s="119"/>
      <c r="C316" s="202" t="s">
        <v>2666</v>
      </c>
      <c r="D316" s="85" t="s">
        <v>2667</v>
      </c>
      <c r="E316" s="85" t="s">
        <v>2668</v>
      </c>
      <c r="F316" s="224"/>
      <c r="G316" s="93"/>
      <c r="H316" s="209"/>
    </row>
    <row r="317" spans="2:8" s="188" customFormat="1" ht="63" customHeight="1" x14ac:dyDescent="0.25">
      <c r="B317" s="119"/>
      <c r="C317" s="202" t="s">
        <v>2669</v>
      </c>
      <c r="D317" s="202" t="s">
        <v>4912</v>
      </c>
      <c r="E317" s="85" t="s">
        <v>4913</v>
      </c>
      <c r="F317" s="224"/>
      <c r="G317" s="93"/>
      <c r="H317" s="209"/>
    </row>
    <row r="318" spans="2:8" s="188" customFormat="1" ht="31.5" x14ac:dyDescent="0.25">
      <c r="B318" s="119"/>
      <c r="C318" s="202" t="s">
        <v>2672</v>
      </c>
      <c r="D318" s="85" t="s">
        <v>4914</v>
      </c>
      <c r="E318" s="85" t="s">
        <v>4915</v>
      </c>
      <c r="F318" s="224"/>
      <c r="G318" s="93"/>
      <c r="H318" s="209"/>
    </row>
    <row r="319" spans="2:8" s="188" customFormat="1" x14ac:dyDescent="0.25">
      <c r="B319" s="119"/>
      <c r="C319" s="202" t="s">
        <v>2674</v>
      </c>
      <c r="D319" s="85" t="s">
        <v>4916</v>
      </c>
      <c r="E319" s="85" t="s">
        <v>4917</v>
      </c>
      <c r="F319" s="224"/>
      <c r="G319" s="93"/>
      <c r="H319" s="209"/>
    </row>
    <row r="320" spans="2:8" s="188" customFormat="1" ht="51" customHeight="1" x14ac:dyDescent="0.25">
      <c r="B320" s="119"/>
      <c r="C320" s="202" t="s">
        <v>2676</v>
      </c>
      <c r="D320" s="202" t="s">
        <v>4918</v>
      </c>
      <c r="E320" s="85" t="s">
        <v>2677</v>
      </c>
      <c r="F320" s="224"/>
      <c r="G320" s="93"/>
      <c r="H320" s="209"/>
    </row>
    <row r="321" spans="2:8" s="189" customFormat="1" ht="38.25" customHeight="1" x14ac:dyDescent="0.25">
      <c r="B321" s="93"/>
      <c r="C321" s="201" t="s">
        <v>2709</v>
      </c>
      <c r="D321" s="201" t="s">
        <v>4919</v>
      </c>
      <c r="E321" s="201" t="s">
        <v>4920</v>
      </c>
      <c r="F321" s="203" t="s">
        <v>3292</v>
      </c>
      <c r="G321" s="203">
        <v>50</v>
      </c>
      <c r="H321" s="203">
        <v>70</v>
      </c>
    </row>
    <row r="322" spans="2:8" s="188" customFormat="1" ht="35.25" customHeight="1" x14ac:dyDescent="0.25">
      <c r="B322" s="119"/>
      <c r="C322" s="202" t="s">
        <v>2712</v>
      </c>
      <c r="D322" s="85" t="s">
        <v>4921</v>
      </c>
      <c r="E322" s="85" t="s">
        <v>4922</v>
      </c>
      <c r="F322" s="224"/>
      <c r="G322" s="93"/>
      <c r="H322" s="209"/>
    </row>
    <row r="323" spans="2:8" s="188" customFormat="1" ht="31.5" x14ac:dyDescent="0.25">
      <c r="B323" s="119"/>
      <c r="C323" s="202" t="s">
        <v>2714</v>
      </c>
      <c r="D323" s="85" t="s">
        <v>4923</v>
      </c>
      <c r="E323" s="85" t="s">
        <v>4924</v>
      </c>
      <c r="F323" s="224"/>
      <c r="G323" s="93"/>
      <c r="H323" s="209"/>
    </row>
    <row r="324" spans="2:8" s="188" customFormat="1" ht="36" customHeight="1" x14ac:dyDescent="0.25">
      <c r="B324" s="119"/>
      <c r="C324" s="202" t="s">
        <v>2716</v>
      </c>
      <c r="D324" s="202" t="s">
        <v>4925</v>
      </c>
      <c r="E324" s="85" t="s">
        <v>4926</v>
      </c>
      <c r="F324" s="224"/>
      <c r="G324" s="93"/>
      <c r="H324" s="209"/>
    </row>
    <row r="325" spans="2:8" s="189" customFormat="1" ht="36" customHeight="1" x14ac:dyDescent="0.25">
      <c r="B325" s="93"/>
      <c r="C325" s="201" t="s">
        <v>2718</v>
      </c>
      <c r="D325" s="201" t="s">
        <v>2719</v>
      </c>
      <c r="E325" s="201" t="s">
        <v>4927</v>
      </c>
      <c r="F325" s="203" t="s">
        <v>3292</v>
      </c>
      <c r="G325" s="203">
        <v>19</v>
      </c>
      <c r="H325" s="203">
        <v>33</v>
      </c>
    </row>
    <row r="326" spans="2:8" s="188" customFormat="1" ht="35.25" customHeight="1" x14ac:dyDescent="0.25">
      <c r="B326" s="119"/>
      <c r="C326" s="202" t="s">
        <v>2721</v>
      </c>
      <c r="D326" s="202" t="s">
        <v>4928</v>
      </c>
      <c r="E326" s="85" t="s">
        <v>4929</v>
      </c>
      <c r="F326" s="224"/>
      <c r="G326" s="93"/>
      <c r="H326" s="209"/>
    </row>
    <row r="327" spans="2:8" s="188" customFormat="1" ht="19.5" x14ac:dyDescent="0.25">
      <c r="B327" s="977" t="s">
        <v>2723</v>
      </c>
      <c r="C327" s="978"/>
      <c r="D327" s="978"/>
      <c r="E327" s="978"/>
      <c r="F327" s="978"/>
      <c r="G327" s="978"/>
      <c r="H327" s="979"/>
    </row>
    <row r="328" spans="2:8" s="188" customFormat="1" ht="31.5" x14ac:dyDescent="0.25">
      <c r="B328" s="119"/>
      <c r="C328" s="196" t="s">
        <v>2788</v>
      </c>
      <c r="D328" s="196" t="s">
        <v>2789</v>
      </c>
      <c r="E328" s="196" t="s">
        <v>2790</v>
      </c>
      <c r="F328" s="203" t="s">
        <v>3292</v>
      </c>
      <c r="G328" s="220">
        <v>20</v>
      </c>
      <c r="H328" s="221">
        <v>50</v>
      </c>
    </row>
    <row r="329" spans="2:8" s="188" customFormat="1" ht="36" customHeight="1" x14ac:dyDescent="0.25">
      <c r="B329" s="119"/>
      <c r="C329" s="198" t="s">
        <v>2791</v>
      </c>
      <c r="D329" s="198" t="s">
        <v>2792</v>
      </c>
      <c r="E329" s="199" t="s">
        <v>2793</v>
      </c>
      <c r="F329" s="93"/>
      <c r="G329" s="93"/>
      <c r="H329" s="209"/>
    </row>
    <row r="330" spans="2:8" s="188" customFormat="1" ht="31.5" customHeight="1" x14ac:dyDescent="0.25">
      <c r="B330" s="119"/>
      <c r="C330" s="198" t="s">
        <v>2794</v>
      </c>
      <c r="D330" s="198" t="s">
        <v>4930</v>
      </c>
      <c r="E330" s="199" t="s">
        <v>4931</v>
      </c>
      <c r="F330" s="93"/>
      <c r="G330" s="93"/>
      <c r="H330" s="209"/>
    </row>
    <row r="331" spans="2:8" s="188" customFormat="1" ht="33.75" customHeight="1" x14ac:dyDescent="0.25">
      <c r="B331" s="119"/>
      <c r="C331" s="198" t="s">
        <v>2797</v>
      </c>
      <c r="D331" s="198" t="s">
        <v>4932</v>
      </c>
      <c r="E331" s="199" t="s">
        <v>4933</v>
      </c>
      <c r="F331" s="93"/>
      <c r="G331" s="93"/>
      <c r="H331" s="209"/>
    </row>
    <row r="332" spans="2:8" s="188" customFormat="1" ht="35.25" customHeight="1" x14ac:dyDescent="0.25">
      <c r="B332" s="119"/>
      <c r="C332" s="198" t="s">
        <v>2800</v>
      </c>
      <c r="D332" s="198" t="s">
        <v>2801</v>
      </c>
      <c r="E332" s="199" t="s">
        <v>4934</v>
      </c>
      <c r="F332" s="93"/>
      <c r="G332" s="93"/>
      <c r="H332" s="209"/>
    </row>
    <row r="333" spans="2:8" s="188" customFormat="1" ht="31.5" x14ac:dyDescent="0.25">
      <c r="B333" s="119"/>
      <c r="C333" s="198" t="s">
        <v>2803</v>
      </c>
      <c r="D333" s="198" t="s">
        <v>2804</v>
      </c>
      <c r="E333" s="199" t="s">
        <v>2805</v>
      </c>
      <c r="F333" s="93"/>
      <c r="G333" s="93"/>
      <c r="H333" s="209"/>
    </row>
    <row r="334" spans="2:8" s="188" customFormat="1" ht="19.5" x14ac:dyDescent="0.25">
      <c r="B334" s="977" t="s">
        <v>2816</v>
      </c>
      <c r="C334" s="978"/>
      <c r="D334" s="978"/>
      <c r="E334" s="978"/>
      <c r="F334" s="978"/>
      <c r="G334" s="978"/>
      <c r="H334" s="979"/>
    </row>
    <row r="335" spans="2:8" s="188" customFormat="1" ht="36" customHeight="1" x14ac:dyDescent="0.25">
      <c r="B335" s="119"/>
      <c r="C335" s="196" t="s">
        <v>2817</v>
      </c>
      <c r="D335" s="196" t="s">
        <v>4935</v>
      </c>
      <c r="E335" s="196" t="s">
        <v>4936</v>
      </c>
      <c r="F335" s="93"/>
      <c r="G335" s="93"/>
      <c r="H335" s="209"/>
    </row>
    <row r="336" spans="2:8" s="188" customFormat="1" ht="36.75" customHeight="1" x14ac:dyDescent="0.25">
      <c r="B336" s="119"/>
      <c r="C336" s="198" t="s">
        <v>2820</v>
      </c>
      <c r="D336" s="198" t="s">
        <v>2821</v>
      </c>
      <c r="E336" s="199" t="s">
        <v>4937</v>
      </c>
      <c r="F336" s="93"/>
      <c r="G336" s="93"/>
      <c r="H336" s="209"/>
    </row>
    <row r="337" spans="2:8" s="188" customFormat="1" ht="34.5" customHeight="1" x14ac:dyDescent="0.25">
      <c r="B337" s="119"/>
      <c r="C337" s="198" t="s">
        <v>2823</v>
      </c>
      <c r="D337" s="198" t="s">
        <v>2824</v>
      </c>
      <c r="E337" s="199" t="s">
        <v>4938</v>
      </c>
      <c r="F337" s="93"/>
      <c r="G337" s="93"/>
      <c r="H337" s="209"/>
    </row>
    <row r="338" spans="2:8" s="188" customFormat="1" ht="33" customHeight="1" x14ac:dyDescent="0.25">
      <c r="B338" s="119"/>
      <c r="C338" s="198" t="s">
        <v>2826</v>
      </c>
      <c r="D338" s="198" t="s">
        <v>2827</v>
      </c>
      <c r="E338" s="198" t="s">
        <v>4939</v>
      </c>
      <c r="F338" s="93"/>
      <c r="G338" s="93"/>
      <c r="H338" s="209"/>
    </row>
    <row r="339" spans="2:8" s="188" customFormat="1" ht="19.5" x14ac:dyDescent="0.25">
      <c r="B339" s="977" t="s">
        <v>2880</v>
      </c>
      <c r="C339" s="978"/>
      <c r="D339" s="978"/>
      <c r="E339" s="978"/>
      <c r="F339" s="978"/>
      <c r="G339" s="978"/>
      <c r="H339" s="979"/>
    </row>
    <row r="340" spans="2:8" s="188" customFormat="1" ht="33.75" customHeight="1" x14ac:dyDescent="0.25">
      <c r="B340" s="119"/>
      <c r="C340" s="196" t="s">
        <v>2881</v>
      </c>
      <c r="D340" s="196" t="s">
        <v>2882</v>
      </c>
      <c r="E340" s="196" t="s">
        <v>2883</v>
      </c>
      <c r="F340" s="192" t="s">
        <v>3292</v>
      </c>
      <c r="G340" s="222" t="s">
        <v>4086</v>
      </c>
      <c r="H340" s="192">
        <v>100</v>
      </c>
    </row>
    <row r="341" spans="2:8" s="188" customFormat="1" x14ac:dyDescent="0.25">
      <c r="B341" s="119"/>
      <c r="C341" s="198" t="s">
        <v>2884</v>
      </c>
      <c r="D341" s="198" t="s">
        <v>2885</v>
      </c>
      <c r="E341" s="198" t="s">
        <v>4940</v>
      </c>
      <c r="F341" s="93"/>
      <c r="G341" s="93"/>
      <c r="H341" s="209"/>
    </row>
    <row r="342" spans="2:8" s="188" customFormat="1" ht="31.5" customHeight="1" x14ac:dyDescent="0.25">
      <c r="B342" s="119"/>
      <c r="C342" s="198" t="s">
        <v>2887</v>
      </c>
      <c r="D342" s="198" t="s">
        <v>2888</v>
      </c>
      <c r="E342" s="199" t="s">
        <v>4941</v>
      </c>
      <c r="F342" s="93"/>
      <c r="G342" s="93"/>
      <c r="H342" s="209"/>
    </row>
    <row r="343" spans="2:8" s="188" customFormat="1" ht="47.25" customHeight="1" x14ac:dyDescent="0.25">
      <c r="B343" s="119"/>
      <c r="C343" s="196" t="s">
        <v>2890</v>
      </c>
      <c r="D343" s="196" t="s">
        <v>2891</v>
      </c>
      <c r="E343" s="196" t="s">
        <v>4942</v>
      </c>
      <c r="F343" s="192" t="s">
        <v>3292</v>
      </c>
      <c r="G343" s="217">
        <v>16.666666666666664</v>
      </c>
      <c r="H343" s="192">
        <v>100</v>
      </c>
    </row>
    <row r="344" spans="2:8" s="188" customFormat="1" ht="31.5" customHeight="1" x14ac:dyDescent="0.25">
      <c r="B344" s="119"/>
      <c r="C344" s="198" t="s">
        <v>2893</v>
      </c>
      <c r="D344" s="198" t="s">
        <v>2894</v>
      </c>
      <c r="E344" s="199" t="s">
        <v>2895</v>
      </c>
      <c r="F344" s="93"/>
      <c r="G344" s="93"/>
      <c r="H344" s="209"/>
    </row>
    <row r="345" spans="2:8" s="188" customFormat="1" x14ac:dyDescent="0.25">
      <c r="B345" s="119"/>
      <c r="C345" s="198" t="s">
        <v>2896</v>
      </c>
      <c r="D345" s="198" t="s">
        <v>2897</v>
      </c>
      <c r="E345" s="199" t="s">
        <v>2898</v>
      </c>
      <c r="F345" s="93"/>
      <c r="G345" s="93"/>
      <c r="H345" s="209"/>
    </row>
    <row r="346" spans="2:8" s="188" customFormat="1" ht="38.25" customHeight="1" x14ac:dyDescent="0.25">
      <c r="B346" s="119"/>
      <c r="C346" s="198" t="s">
        <v>2899</v>
      </c>
      <c r="D346" s="198" t="s">
        <v>2900</v>
      </c>
      <c r="E346" s="199" t="s">
        <v>4943</v>
      </c>
      <c r="F346" s="93"/>
      <c r="G346" s="93"/>
      <c r="H346" s="209"/>
    </row>
    <row r="347" spans="2:8" s="188" customFormat="1" ht="36.75" customHeight="1" x14ac:dyDescent="0.25">
      <c r="B347" s="119"/>
      <c r="C347" s="198" t="s">
        <v>2902</v>
      </c>
      <c r="D347" s="198" t="s">
        <v>4944</v>
      </c>
      <c r="E347" s="199" t="s">
        <v>2903</v>
      </c>
      <c r="F347" s="93"/>
      <c r="G347" s="93"/>
      <c r="H347" s="209"/>
    </row>
    <row r="348" spans="2:8" s="188" customFormat="1" ht="36.75" customHeight="1" x14ac:dyDescent="0.25">
      <c r="B348" s="119"/>
      <c r="C348" s="196" t="s">
        <v>2904</v>
      </c>
      <c r="D348" s="196" t="s">
        <v>2905</v>
      </c>
      <c r="E348" s="196" t="s">
        <v>4945</v>
      </c>
      <c r="F348" s="192" t="s">
        <v>3292</v>
      </c>
      <c r="G348" s="222" t="s">
        <v>4254</v>
      </c>
      <c r="H348" s="192">
        <v>100</v>
      </c>
    </row>
    <row r="349" spans="2:8" s="188" customFormat="1" ht="31.5" x14ac:dyDescent="0.25">
      <c r="B349" s="119"/>
      <c r="C349" s="198" t="s">
        <v>2907</v>
      </c>
      <c r="D349" s="198" t="s">
        <v>2908</v>
      </c>
      <c r="E349" s="199" t="s">
        <v>4946</v>
      </c>
      <c r="F349" s="93"/>
      <c r="G349" s="93"/>
      <c r="H349" s="209"/>
    </row>
    <row r="350" spans="2:8" s="188" customFormat="1" ht="29.25" customHeight="1" x14ac:dyDescent="0.25">
      <c r="B350" s="119"/>
      <c r="C350" s="196" t="s">
        <v>2910</v>
      </c>
      <c r="D350" s="196" t="s">
        <v>2911</v>
      </c>
      <c r="E350" s="196" t="s">
        <v>4947</v>
      </c>
      <c r="F350" s="93"/>
      <c r="G350" s="93"/>
      <c r="H350" s="209"/>
    </row>
    <row r="351" spans="2:8" s="188" customFormat="1" x14ac:dyDescent="0.25">
      <c r="B351" s="119"/>
      <c r="C351" s="198" t="s">
        <v>2913</v>
      </c>
      <c r="D351" s="198" t="s">
        <v>2914</v>
      </c>
      <c r="E351" s="199" t="s">
        <v>4948</v>
      </c>
      <c r="F351" s="93"/>
      <c r="G351" s="93"/>
      <c r="H351" s="209"/>
    </row>
    <row r="352" spans="2:8" s="188" customFormat="1" ht="51" customHeight="1" x14ac:dyDescent="0.25">
      <c r="B352" s="119"/>
      <c r="C352" s="198" t="s">
        <v>2916</v>
      </c>
      <c r="D352" s="198" t="s">
        <v>2917</v>
      </c>
      <c r="E352" s="199" t="s">
        <v>4949</v>
      </c>
      <c r="F352" s="93"/>
      <c r="G352" s="93"/>
      <c r="H352" s="209"/>
    </row>
    <row r="353" spans="2:8" s="188" customFormat="1" ht="30.75" customHeight="1" x14ac:dyDescent="0.25">
      <c r="B353" s="119"/>
      <c r="C353" s="198" t="s">
        <v>2918</v>
      </c>
      <c r="D353" s="198" t="s">
        <v>2919</v>
      </c>
      <c r="E353" s="199" t="s">
        <v>4950</v>
      </c>
      <c r="F353" s="93"/>
      <c r="G353" s="93"/>
      <c r="H353" s="209"/>
    </row>
    <row r="354" spans="2:8" s="188" customFormat="1" ht="33" customHeight="1" x14ac:dyDescent="0.25">
      <c r="B354" s="119"/>
      <c r="C354" s="196" t="s">
        <v>2921</v>
      </c>
      <c r="D354" s="196" t="s">
        <v>2922</v>
      </c>
      <c r="E354" s="196" t="s">
        <v>4951</v>
      </c>
      <c r="F354" s="93"/>
      <c r="G354" s="93"/>
      <c r="H354" s="209"/>
    </row>
    <row r="355" spans="2:8" s="188" customFormat="1" ht="37.5" customHeight="1" x14ac:dyDescent="0.25">
      <c r="B355" s="119"/>
      <c r="C355" s="198" t="s">
        <v>2924</v>
      </c>
      <c r="D355" s="198" t="s">
        <v>2925</v>
      </c>
      <c r="E355" s="199" t="s">
        <v>4952</v>
      </c>
      <c r="F355" s="93"/>
      <c r="G355" s="93"/>
      <c r="H355" s="209"/>
    </row>
    <row r="356" spans="2:8" s="188" customFormat="1" ht="30" customHeight="1" x14ac:dyDescent="0.25">
      <c r="B356" s="119"/>
      <c r="C356" s="198" t="s">
        <v>2926</v>
      </c>
      <c r="D356" s="198" t="s">
        <v>2927</v>
      </c>
      <c r="E356" s="199" t="s">
        <v>4953</v>
      </c>
      <c r="F356" s="93"/>
      <c r="G356" s="93"/>
      <c r="H356" s="209"/>
    </row>
    <row r="357" spans="2:8" s="188" customFormat="1" ht="19.5" x14ac:dyDescent="0.25">
      <c r="B357" s="977" t="s">
        <v>472</v>
      </c>
      <c r="C357" s="978"/>
      <c r="D357" s="978"/>
      <c r="E357" s="978"/>
      <c r="F357" s="978"/>
      <c r="G357" s="978"/>
      <c r="H357" s="979"/>
    </row>
    <row r="358" spans="2:8" s="188" customFormat="1" ht="37.5" customHeight="1" x14ac:dyDescent="0.25">
      <c r="B358" s="119"/>
      <c r="C358" s="196" t="s">
        <v>473</v>
      </c>
      <c r="D358" s="196" t="s">
        <v>474</v>
      </c>
      <c r="E358" s="196" t="s">
        <v>4954</v>
      </c>
      <c r="F358" s="203" t="s">
        <v>3292</v>
      </c>
      <c r="G358" s="220" t="s">
        <v>4086</v>
      </c>
      <c r="H358" s="192">
        <v>8</v>
      </c>
    </row>
    <row r="359" spans="2:8" s="188" customFormat="1" ht="48.75" customHeight="1" x14ac:dyDescent="0.25">
      <c r="B359" s="119"/>
      <c r="C359" s="198" t="s">
        <v>485</v>
      </c>
      <c r="D359" s="199" t="s">
        <v>486</v>
      </c>
      <c r="E359" s="199" t="s">
        <v>4955</v>
      </c>
      <c r="F359" s="93"/>
      <c r="G359" s="93"/>
      <c r="H359" s="209"/>
    </row>
    <row r="360" spans="2:8" s="188" customFormat="1" ht="50.25" customHeight="1" x14ac:dyDescent="0.25">
      <c r="B360" s="119"/>
      <c r="C360" s="198" t="s">
        <v>2965</v>
      </c>
      <c r="D360" s="199" t="s">
        <v>483</v>
      </c>
      <c r="E360" s="199" t="s">
        <v>4956</v>
      </c>
      <c r="F360" s="93"/>
      <c r="G360" s="93"/>
      <c r="H360" s="209"/>
    </row>
    <row r="361" spans="2:8" s="188" customFormat="1" ht="33.75" customHeight="1" x14ac:dyDescent="0.25">
      <c r="B361" s="119"/>
      <c r="C361" s="198" t="s">
        <v>476</v>
      </c>
      <c r="D361" s="199" t="s">
        <v>477</v>
      </c>
      <c r="E361" s="199" t="s">
        <v>4957</v>
      </c>
      <c r="F361" s="93"/>
      <c r="G361" s="93"/>
      <c r="H361" s="209"/>
    </row>
    <row r="362" spans="2:8" s="188" customFormat="1" ht="17.25" customHeight="1" x14ac:dyDescent="0.25">
      <c r="B362" s="119"/>
      <c r="C362" s="198" t="s">
        <v>479</v>
      </c>
      <c r="D362" s="199" t="s">
        <v>480</v>
      </c>
      <c r="E362" s="199" t="s">
        <v>481</v>
      </c>
      <c r="F362" s="93"/>
      <c r="G362" s="93"/>
      <c r="H362" s="209"/>
    </row>
    <row r="363" spans="2:8" s="188" customFormat="1" ht="19.5" x14ac:dyDescent="0.25">
      <c r="B363" s="977" t="s">
        <v>3163</v>
      </c>
      <c r="C363" s="978"/>
      <c r="D363" s="978"/>
      <c r="E363" s="978"/>
      <c r="F363" s="978"/>
      <c r="G363" s="978"/>
      <c r="H363" s="979"/>
    </row>
    <row r="364" spans="2:8" s="188" customFormat="1" ht="37.5" customHeight="1" x14ac:dyDescent="0.25">
      <c r="B364" s="119"/>
      <c r="C364" s="196" t="s">
        <v>3223</v>
      </c>
      <c r="D364" s="196" t="s">
        <v>3224</v>
      </c>
      <c r="E364" s="196" t="s">
        <v>3225</v>
      </c>
      <c r="F364" s="203" t="s">
        <v>3292</v>
      </c>
      <c r="G364" s="192">
        <v>75</v>
      </c>
      <c r="H364" s="192">
        <v>100</v>
      </c>
    </row>
    <row r="365" spans="2:8" s="188" customFormat="1" ht="20.25" customHeight="1" x14ac:dyDescent="0.25">
      <c r="B365" s="119"/>
      <c r="C365" s="198" t="s">
        <v>3226</v>
      </c>
      <c r="D365" s="199" t="s">
        <v>4958</v>
      </c>
      <c r="E365" s="199" t="s">
        <v>4959</v>
      </c>
      <c r="F365" s="93"/>
      <c r="G365" s="93"/>
      <c r="H365" s="209"/>
    </row>
    <row r="366" spans="2:8" s="188" customFormat="1" ht="31.5" x14ac:dyDescent="0.25">
      <c r="B366" s="119"/>
      <c r="C366" s="198" t="s">
        <v>3229</v>
      </c>
      <c r="D366" s="198" t="s">
        <v>4960</v>
      </c>
      <c r="E366" s="198" t="s">
        <v>4961</v>
      </c>
      <c r="F366" s="93"/>
      <c r="G366" s="93"/>
      <c r="H366" s="209"/>
    </row>
    <row r="367" spans="2:8" s="188" customFormat="1" ht="29.25" customHeight="1" x14ac:dyDescent="0.25">
      <c r="B367" s="119"/>
      <c r="C367" s="198" t="s">
        <v>3230</v>
      </c>
      <c r="D367" s="198" t="s">
        <v>4962</v>
      </c>
      <c r="E367" s="198" t="s">
        <v>4091</v>
      </c>
      <c r="F367" s="93"/>
      <c r="G367" s="93"/>
      <c r="H367" s="209"/>
    </row>
    <row r="368" spans="2:8" s="188" customFormat="1" ht="48.75" customHeight="1" x14ac:dyDescent="0.25">
      <c r="B368" s="119"/>
      <c r="C368" s="198" t="s">
        <v>3232</v>
      </c>
      <c r="D368" s="199" t="s">
        <v>3233</v>
      </c>
      <c r="E368" s="199" t="s">
        <v>4963</v>
      </c>
      <c r="F368" s="93"/>
      <c r="G368" s="93"/>
      <c r="H368" s="209"/>
    </row>
  </sheetData>
  <mergeCells count="26">
    <mergeCell ref="B93:H93"/>
    <mergeCell ref="B96:H96"/>
    <mergeCell ref="B107:H107"/>
    <mergeCell ref="B363:H363"/>
    <mergeCell ref="B289:H289"/>
    <mergeCell ref="B297:H297"/>
    <mergeCell ref="B327:H327"/>
    <mergeCell ref="B334:H334"/>
    <mergeCell ref="B339:H339"/>
    <mergeCell ref="B357:H357"/>
    <mergeCell ref="B1:H1"/>
    <mergeCell ref="B183:H183"/>
    <mergeCell ref="B186:H186"/>
    <mergeCell ref="B189:H189"/>
    <mergeCell ref="B77:H77"/>
    <mergeCell ref="B115:H115"/>
    <mergeCell ref="B118:H118"/>
    <mergeCell ref="B138:H138"/>
    <mergeCell ref="B171:H171"/>
    <mergeCell ref="B176:H176"/>
    <mergeCell ref="B3:H3"/>
    <mergeCell ref="B11:H11"/>
    <mergeCell ref="B24:H24"/>
    <mergeCell ref="B64:H64"/>
    <mergeCell ref="B67:H67"/>
    <mergeCell ref="B87:H87"/>
  </mergeCells>
  <conditionalFormatting sqref="F94:G94">
    <cfRule type="expression" dxfId="63" priority="4">
      <formula>#REF!="S"</formula>
    </cfRule>
  </conditionalFormatting>
  <conditionalFormatting sqref="F94:G94">
    <cfRule type="expression" dxfId="62" priority="5">
      <formula>#REF!="P"</formula>
    </cfRule>
  </conditionalFormatting>
  <conditionalFormatting sqref="F94:G94">
    <cfRule type="expression" dxfId="61" priority="6">
      <formula>#REF!="K"</formula>
    </cfRule>
  </conditionalFormatting>
  <conditionalFormatting sqref="H94">
    <cfRule type="expression" dxfId="60" priority="1">
      <formula>#REF!="S"</formula>
    </cfRule>
  </conditionalFormatting>
  <conditionalFormatting sqref="H94">
    <cfRule type="expression" dxfId="59" priority="2">
      <formula>#REF!="P"</formula>
    </cfRule>
  </conditionalFormatting>
  <conditionalFormatting sqref="H94">
    <cfRule type="expression" dxfId="58" priority="3">
      <formula>#REF!="K"</formula>
    </cfRule>
  </conditionalFormatting>
  <pageMargins left="0.48622047200000001" right="0.48622047200000001" top="0.35433070866141703" bottom="0.472440945" header="0.31496062992126" footer="0.31496062992126"/>
  <pageSetup paperSize="5" scale="71" fitToHeight="0" orientation="portrait" horizontalDpi="4294967294"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990"/>
  <sheetViews>
    <sheetView view="pageBreakPreview" topLeftCell="A241" zoomScale="124" zoomScaleNormal="100" zoomScaleSheetLayoutView="124" workbookViewId="0">
      <selection activeCell="B6" sqref="B6"/>
    </sheetView>
  </sheetViews>
  <sheetFormatPr defaultColWidth="14.42578125" defaultRowHeight="15.75" x14ac:dyDescent="0.25"/>
  <cols>
    <col min="1" max="1" width="4.5703125" style="56" customWidth="1"/>
    <col min="2" max="2" width="31.85546875" style="56" customWidth="1"/>
    <col min="3" max="3" width="26.7109375" style="56" customWidth="1"/>
    <col min="4" max="4" width="33.140625" style="56" customWidth="1"/>
    <col min="5" max="5" width="10.140625" style="139" customWidth="1"/>
    <col min="6" max="6" width="10.85546875" style="139" customWidth="1"/>
    <col min="7" max="7" width="17.5703125" style="139" customWidth="1"/>
    <col min="8" max="8" width="25.42578125" style="143" customWidth="1"/>
    <col min="9" max="16384" width="14.42578125" style="56"/>
  </cols>
  <sheetData>
    <row r="1" spans="2:8" ht="36" customHeight="1" x14ac:dyDescent="0.25">
      <c r="B1" s="986" t="s">
        <v>5053</v>
      </c>
      <c r="C1" s="986"/>
      <c r="D1" s="986"/>
      <c r="E1" s="986"/>
      <c r="F1" s="986"/>
      <c r="G1" s="986"/>
      <c r="H1" s="986"/>
    </row>
    <row r="2" spans="2:8" s="60" customFormat="1" ht="31.5" x14ac:dyDescent="0.25">
      <c r="B2" s="145" t="s">
        <v>3275</v>
      </c>
      <c r="C2" s="718" t="s">
        <v>6036</v>
      </c>
      <c r="D2" s="145" t="s">
        <v>3276</v>
      </c>
      <c r="E2" s="145" t="s">
        <v>3277</v>
      </c>
      <c r="F2" s="145" t="s">
        <v>4460</v>
      </c>
      <c r="G2" s="145" t="s">
        <v>3278</v>
      </c>
      <c r="H2" s="145" t="s">
        <v>3279</v>
      </c>
    </row>
    <row r="3" spans="2:8" s="63" customFormat="1" x14ac:dyDescent="0.25">
      <c r="B3" s="66" t="s">
        <v>3280</v>
      </c>
      <c r="C3" s="66"/>
      <c r="D3" s="66"/>
      <c r="E3" s="67"/>
      <c r="F3" s="67"/>
      <c r="G3" s="67"/>
      <c r="H3" s="125"/>
    </row>
    <row r="4" spans="2:8" s="61" customFormat="1" ht="47.25" x14ac:dyDescent="0.25">
      <c r="B4" s="68" t="s">
        <v>3281</v>
      </c>
      <c r="C4" s="68"/>
      <c r="D4" s="68" t="s">
        <v>3282</v>
      </c>
      <c r="E4" s="69" t="s">
        <v>3317</v>
      </c>
      <c r="F4" s="70">
        <v>130.4</v>
      </c>
      <c r="G4" s="70">
        <v>111.95</v>
      </c>
      <c r="H4" s="68"/>
    </row>
    <row r="5" spans="2:8" s="57" customFormat="1" ht="47.25" x14ac:dyDescent="0.25">
      <c r="B5" s="68" t="s">
        <v>3283</v>
      </c>
      <c r="C5" s="68"/>
      <c r="D5" s="68" t="s">
        <v>3284</v>
      </c>
      <c r="E5" s="69" t="s">
        <v>3292</v>
      </c>
      <c r="F5" s="70">
        <v>1.6</v>
      </c>
      <c r="G5" s="71">
        <v>3.1</v>
      </c>
      <c r="H5" s="68"/>
    </row>
    <row r="6" spans="2:8" s="61" customFormat="1" ht="47.25" x14ac:dyDescent="0.25">
      <c r="B6" s="72" t="s">
        <v>671</v>
      </c>
      <c r="C6" s="72" t="s">
        <v>672</v>
      </c>
      <c r="D6" s="72" t="s">
        <v>3530</v>
      </c>
      <c r="E6" s="73" t="s">
        <v>3292</v>
      </c>
      <c r="F6" s="87">
        <v>10</v>
      </c>
      <c r="G6" s="74">
        <v>50</v>
      </c>
      <c r="H6" s="75" t="s">
        <v>670</v>
      </c>
    </row>
    <row r="7" spans="2:8" s="62" customFormat="1" ht="47.25" x14ac:dyDescent="0.25">
      <c r="B7" s="76" t="s">
        <v>674</v>
      </c>
      <c r="C7" s="77" t="s">
        <v>675</v>
      </c>
      <c r="D7" s="77" t="s">
        <v>3531</v>
      </c>
      <c r="E7" s="73" t="s">
        <v>3565</v>
      </c>
      <c r="F7" s="73"/>
      <c r="G7" s="74"/>
      <c r="H7" s="78" t="s">
        <v>670</v>
      </c>
    </row>
    <row r="8" spans="2:8" ht="31.5" x14ac:dyDescent="0.25">
      <c r="B8" s="76" t="s">
        <v>677</v>
      </c>
      <c r="C8" s="77" t="s">
        <v>678</v>
      </c>
      <c r="D8" s="77" t="s">
        <v>3532</v>
      </c>
      <c r="E8" s="73" t="s">
        <v>3381</v>
      </c>
      <c r="F8" s="73"/>
      <c r="G8" s="74"/>
      <c r="H8" s="78" t="s">
        <v>670</v>
      </c>
    </row>
    <row r="9" spans="2:8" ht="47.25" x14ac:dyDescent="0.25">
      <c r="B9" s="79" t="s">
        <v>680</v>
      </c>
      <c r="C9" s="80" t="s">
        <v>681</v>
      </c>
      <c r="D9" s="80" t="s">
        <v>3533</v>
      </c>
      <c r="E9" s="81" t="s">
        <v>3372</v>
      </c>
      <c r="F9" s="81"/>
      <c r="G9" s="82"/>
      <c r="H9" s="78" t="s">
        <v>670</v>
      </c>
    </row>
    <row r="10" spans="2:8" ht="31.5" x14ac:dyDescent="0.25">
      <c r="B10" s="76" t="s">
        <v>683</v>
      </c>
      <c r="C10" s="77" t="s">
        <v>684</v>
      </c>
      <c r="D10" s="77" t="s">
        <v>3865</v>
      </c>
      <c r="E10" s="73" t="s">
        <v>3522</v>
      </c>
      <c r="F10" s="73"/>
      <c r="G10" s="74"/>
      <c r="H10" s="78" t="s">
        <v>670</v>
      </c>
    </row>
    <row r="11" spans="2:8" ht="47.25" x14ac:dyDescent="0.25">
      <c r="B11" s="76" t="s">
        <v>685</v>
      </c>
      <c r="C11" s="77" t="s">
        <v>686</v>
      </c>
      <c r="D11" s="77" t="s">
        <v>5222</v>
      </c>
      <c r="E11" s="73" t="s">
        <v>3414</v>
      </c>
      <c r="F11" s="73"/>
      <c r="G11" s="74"/>
      <c r="H11" s="78" t="s">
        <v>670</v>
      </c>
    </row>
    <row r="12" spans="2:8" ht="31.5" x14ac:dyDescent="0.25">
      <c r="B12" s="76" t="s">
        <v>688</v>
      </c>
      <c r="C12" s="77" t="s">
        <v>3824</v>
      </c>
      <c r="D12" s="77" t="s">
        <v>3534</v>
      </c>
      <c r="E12" s="73" t="s">
        <v>3414</v>
      </c>
      <c r="F12" s="73"/>
      <c r="G12" s="74"/>
      <c r="H12" s="78" t="s">
        <v>670</v>
      </c>
    </row>
    <row r="13" spans="2:8" ht="47.25" x14ac:dyDescent="0.25">
      <c r="B13" s="76" t="s">
        <v>690</v>
      </c>
      <c r="C13" s="77" t="s">
        <v>691</v>
      </c>
      <c r="D13" s="77" t="s">
        <v>5223</v>
      </c>
      <c r="E13" s="73" t="s">
        <v>3414</v>
      </c>
      <c r="F13" s="73"/>
      <c r="G13" s="74"/>
      <c r="H13" s="78" t="s">
        <v>670</v>
      </c>
    </row>
    <row r="14" spans="2:8" ht="63" x14ac:dyDescent="0.25">
      <c r="B14" s="76" t="s">
        <v>693</v>
      </c>
      <c r="C14" s="77" t="s">
        <v>5224</v>
      </c>
      <c r="D14" s="77" t="s">
        <v>3535</v>
      </c>
      <c r="E14" s="73" t="s">
        <v>3331</v>
      </c>
      <c r="F14" s="73"/>
      <c r="G14" s="74"/>
      <c r="H14" s="78" t="s">
        <v>670</v>
      </c>
    </row>
    <row r="15" spans="2:8" ht="31.5" x14ac:dyDescent="0.25">
      <c r="B15" s="76" t="s">
        <v>694</v>
      </c>
      <c r="C15" s="77" t="s">
        <v>695</v>
      </c>
      <c r="D15" s="77" t="s">
        <v>5225</v>
      </c>
      <c r="E15" s="73" t="s">
        <v>3414</v>
      </c>
      <c r="F15" s="73"/>
      <c r="G15" s="74"/>
      <c r="H15" s="78" t="s">
        <v>670</v>
      </c>
    </row>
    <row r="16" spans="2:8" ht="31.5" x14ac:dyDescent="0.25">
      <c r="B16" s="76" t="s">
        <v>696</v>
      </c>
      <c r="C16" s="77" t="s">
        <v>697</v>
      </c>
      <c r="D16" s="77" t="s">
        <v>3536</v>
      </c>
      <c r="E16" s="73" t="s">
        <v>3372</v>
      </c>
      <c r="F16" s="73"/>
      <c r="G16" s="74"/>
      <c r="H16" s="78" t="s">
        <v>670</v>
      </c>
    </row>
    <row r="17" spans="2:8" s="57" customFormat="1" ht="78.75" x14ac:dyDescent="0.25">
      <c r="B17" s="72" t="s">
        <v>699</v>
      </c>
      <c r="C17" s="72" t="s">
        <v>700</v>
      </c>
      <c r="D17" s="72" t="s">
        <v>3285</v>
      </c>
      <c r="E17" s="73" t="s">
        <v>3292</v>
      </c>
      <c r="F17" s="87">
        <v>10</v>
      </c>
      <c r="G17" s="74">
        <v>100</v>
      </c>
      <c r="H17" s="75" t="s">
        <v>670</v>
      </c>
    </row>
    <row r="18" spans="2:8" ht="31.5" x14ac:dyDescent="0.25">
      <c r="B18" s="76" t="s">
        <v>702</v>
      </c>
      <c r="C18" s="77" t="s">
        <v>703</v>
      </c>
      <c r="D18" s="77" t="s">
        <v>3665</v>
      </c>
      <c r="E18" s="73" t="s">
        <v>3414</v>
      </c>
      <c r="F18" s="73"/>
      <c r="G18" s="74"/>
      <c r="H18" s="78" t="s">
        <v>670</v>
      </c>
    </row>
    <row r="19" spans="2:8" ht="31.5" x14ac:dyDescent="0.25">
      <c r="B19" s="76" t="s">
        <v>704</v>
      </c>
      <c r="C19" s="77" t="s">
        <v>705</v>
      </c>
      <c r="D19" s="77" t="s">
        <v>3918</v>
      </c>
      <c r="E19" s="73" t="s">
        <v>3414</v>
      </c>
      <c r="F19" s="73"/>
      <c r="G19" s="74"/>
      <c r="H19" s="78" t="s">
        <v>670</v>
      </c>
    </row>
    <row r="20" spans="2:8" ht="31.5" x14ac:dyDescent="0.25">
      <c r="B20" s="76" t="s">
        <v>706</v>
      </c>
      <c r="C20" s="77" t="s">
        <v>707</v>
      </c>
      <c r="D20" s="77" t="s">
        <v>3537</v>
      </c>
      <c r="E20" s="73" t="s">
        <v>3372</v>
      </c>
      <c r="F20" s="73"/>
      <c r="G20" s="74"/>
      <c r="H20" s="78" t="s">
        <v>670</v>
      </c>
    </row>
    <row r="21" spans="2:8" s="57" customFormat="1" ht="31.5" x14ac:dyDescent="0.25">
      <c r="B21" s="72" t="s">
        <v>527</v>
      </c>
      <c r="C21" s="72" t="s">
        <v>528</v>
      </c>
      <c r="D21" s="72" t="s">
        <v>3538</v>
      </c>
      <c r="E21" s="73" t="s">
        <v>3292</v>
      </c>
      <c r="F21" s="87">
        <v>0</v>
      </c>
      <c r="G21" s="74">
        <v>15</v>
      </c>
      <c r="H21" s="75" t="s">
        <v>472</v>
      </c>
    </row>
    <row r="22" spans="2:8" s="149" customFormat="1" ht="31.5" x14ac:dyDescent="0.25">
      <c r="B22" s="76" t="s">
        <v>533</v>
      </c>
      <c r="C22" s="77" t="s">
        <v>534</v>
      </c>
      <c r="D22" s="77" t="s">
        <v>4469</v>
      </c>
      <c r="E22" s="100"/>
      <c r="F22" s="146"/>
      <c r="G22" s="146"/>
      <c r="H22" s="78" t="s">
        <v>472</v>
      </c>
    </row>
    <row r="23" spans="2:8" ht="31.5" x14ac:dyDescent="0.25">
      <c r="B23" s="76" t="s">
        <v>530</v>
      </c>
      <c r="C23" s="77" t="s">
        <v>5226</v>
      </c>
      <c r="D23" s="77" t="s">
        <v>3539</v>
      </c>
      <c r="E23" s="73" t="s">
        <v>3372</v>
      </c>
      <c r="F23" s="73"/>
      <c r="G23" s="74"/>
      <c r="H23" s="78" t="s">
        <v>472</v>
      </c>
    </row>
    <row r="24" spans="2:8" s="151" customFormat="1" ht="78.75" x14ac:dyDescent="0.25">
      <c r="B24" s="72" t="s">
        <v>2981</v>
      </c>
      <c r="C24" s="72" t="s">
        <v>2982</v>
      </c>
      <c r="D24" s="72" t="s">
        <v>2983</v>
      </c>
      <c r="E24" s="73" t="s">
        <v>3292</v>
      </c>
      <c r="F24" s="503">
        <v>20</v>
      </c>
      <c r="G24" s="504">
        <v>100</v>
      </c>
      <c r="H24" s="72" t="s">
        <v>2966</v>
      </c>
    </row>
    <row r="25" spans="2:8" s="149" customFormat="1" ht="49.5" customHeight="1" x14ac:dyDescent="0.25">
      <c r="B25" s="76" t="s">
        <v>2984</v>
      </c>
      <c r="C25" s="77" t="s">
        <v>5227</v>
      </c>
      <c r="D25" s="77" t="s">
        <v>4470</v>
      </c>
      <c r="E25" s="100" t="s">
        <v>3372</v>
      </c>
      <c r="F25" s="146"/>
      <c r="G25" s="146"/>
      <c r="H25" s="77" t="s">
        <v>2966</v>
      </c>
    </row>
    <row r="26" spans="2:8" s="149" customFormat="1" ht="31.5" x14ac:dyDescent="0.25">
      <c r="B26" s="76" t="s">
        <v>2987</v>
      </c>
      <c r="C26" s="77" t="s">
        <v>4471</v>
      </c>
      <c r="D26" s="77" t="s">
        <v>4472</v>
      </c>
      <c r="E26" s="100" t="s">
        <v>4486</v>
      </c>
      <c r="F26" s="146"/>
      <c r="G26" s="146"/>
      <c r="H26" s="77" t="s">
        <v>2966</v>
      </c>
    </row>
    <row r="27" spans="2:8" x14ac:dyDescent="0.25">
      <c r="B27" s="76"/>
      <c r="C27" s="77"/>
      <c r="D27" s="77"/>
      <c r="E27" s="73"/>
      <c r="F27" s="73"/>
      <c r="G27" s="74"/>
      <c r="H27" s="78"/>
    </row>
    <row r="28" spans="2:8" ht="47.25" x14ac:dyDescent="0.25">
      <c r="B28" s="68" t="s">
        <v>3286</v>
      </c>
      <c r="C28" s="68"/>
      <c r="D28" s="68" t="s">
        <v>3287</v>
      </c>
      <c r="E28" s="69" t="s">
        <v>3566</v>
      </c>
      <c r="F28" s="70">
        <v>74.599999999999994</v>
      </c>
      <c r="G28" s="140">
        <v>81.17</v>
      </c>
      <c r="H28" s="83"/>
    </row>
    <row r="29" spans="2:8" ht="47.25" x14ac:dyDescent="0.25">
      <c r="B29" s="68" t="s">
        <v>3288</v>
      </c>
      <c r="C29" s="68"/>
      <c r="D29" s="68" t="s">
        <v>3289</v>
      </c>
      <c r="E29" s="69" t="s">
        <v>3292</v>
      </c>
      <c r="F29" s="69">
        <v>83.65</v>
      </c>
      <c r="G29" s="135">
        <v>90.65</v>
      </c>
      <c r="H29" s="83"/>
    </row>
    <row r="30" spans="2:8" s="57" customFormat="1" ht="31.5" x14ac:dyDescent="0.25">
      <c r="B30" s="727" t="s">
        <v>1316</v>
      </c>
      <c r="C30" s="727" t="s">
        <v>5080</v>
      </c>
      <c r="D30" s="727" t="s">
        <v>5086</v>
      </c>
      <c r="E30" s="73" t="s">
        <v>3292</v>
      </c>
      <c r="F30" s="73">
        <v>83.65</v>
      </c>
      <c r="G30" s="167">
        <v>90.65</v>
      </c>
      <c r="H30" s="75" t="s">
        <v>1306</v>
      </c>
    </row>
    <row r="31" spans="2:8" s="58" customFormat="1" ht="31.5" x14ac:dyDescent="0.25">
      <c r="B31" s="552" t="s">
        <v>1330</v>
      </c>
      <c r="C31" s="552" t="s">
        <v>1332</v>
      </c>
      <c r="D31" s="552" t="s">
        <v>5081</v>
      </c>
      <c r="E31" s="104" t="s">
        <v>3522</v>
      </c>
      <c r="F31" s="104"/>
      <c r="G31" s="141"/>
      <c r="H31" s="95" t="s">
        <v>1306</v>
      </c>
    </row>
    <row r="32" spans="2:8" ht="31.5" x14ac:dyDescent="0.25">
      <c r="B32" s="552" t="s">
        <v>1321</v>
      </c>
      <c r="C32" s="552" t="s">
        <v>1322</v>
      </c>
      <c r="D32" s="552" t="s">
        <v>3726</v>
      </c>
      <c r="E32" s="73" t="s">
        <v>3567</v>
      </c>
      <c r="F32" s="73"/>
      <c r="G32" s="84"/>
      <c r="H32" s="78" t="s">
        <v>1306</v>
      </c>
    </row>
    <row r="33" spans="2:8" s="62" customFormat="1" ht="31.5" x14ac:dyDescent="0.25">
      <c r="B33" s="552" t="s">
        <v>1333</v>
      </c>
      <c r="C33" s="552" t="s">
        <v>1335</v>
      </c>
      <c r="D33" s="552" t="s">
        <v>5082</v>
      </c>
      <c r="E33" s="73" t="s">
        <v>3522</v>
      </c>
      <c r="F33" s="73"/>
      <c r="G33" s="84"/>
      <c r="H33" s="78" t="s">
        <v>1306</v>
      </c>
    </row>
    <row r="34" spans="2:8" s="62" customFormat="1" ht="47.25" x14ac:dyDescent="0.25">
      <c r="B34" s="552" t="s">
        <v>2937</v>
      </c>
      <c r="C34" s="552" t="s">
        <v>5083</v>
      </c>
      <c r="D34" s="552" t="s">
        <v>5084</v>
      </c>
      <c r="E34" s="73" t="s">
        <v>3522</v>
      </c>
      <c r="F34" s="73"/>
      <c r="G34" s="84"/>
      <c r="H34" s="78" t="s">
        <v>1306</v>
      </c>
    </row>
    <row r="35" spans="2:8" s="62" customFormat="1" ht="31.5" x14ac:dyDescent="0.25">
      <c r="B35" s="552" t="s">
        <v>1324</v>
      </c>
      <c r="C35" s="552" t="s">
        <v>1326</v>
      </c>
      <c r="D35" s="552" t="s">
        <v>3728</v>
      </c>
      <c r="E35" s="73" t="s">
        <v>3331</v>
      </c>
      <c r="F35" s="73"/>
      <c r="G35" s="84"/>
      <c r="H35" s="78" t="s">
        <v>1306</v>
      </c>
    </row>
    <row r="36" spans="2:8" ht="31.5" x14ac:dyDescent="0.25">
      <c r="B36" s="552" t="s">
        <v>1327</v>
      </c>
      <c r="C36" s="552" t="s">
        <v>1329</v>
      </c>
      <c r="D36" s="552" t="s">
        <v>5085</v>
      </c>
      <c r="E36" s="73" t="s">
        <v>3522</v>
      </c>
      <c r="F36" s="73"/>
      <c r="G36" s="84"/>
      <c r="H36" s="78" t="s">
        <v>1306</v>
      </c>
    </row>
    <row r="37" spans="2:8" s="57" customFormat="1" ht="47.25" x14ac:dyDescent="0.25">
      <c r="B37" s="72" t="s">
        <v>1341</v>
      </c>
      <c r="C37" s="72" t="s">
        <v>1342</v>
      </c>
      <c r="D37" s="72" t="s">
        <v>3540</v>
      </c>
      <c r="E37" s="73" t="s">
        <v>3292</v>
      </c>
      <c r="F37" s="87">
        <v>2</v>
      </c>
      <c r="G37" s="168">
        <v>10</v>
      </c>
      <c r="H37" s="75" t="s">
        <v>1306</v>
      </c>
    </row>
    <row r="38" spans="2:8" ht="31.5" x14ac:dyDescent="0.25">
      <c r="B38" s="76" t="s">
        <v>1344</v>
      </c>
      <c r="C38" s="552" t="s">
        <v>5093</v>
      </c>
      <c r="D38" s="552" t="s">
        <v>3869</v>
      </c>
      <c r="E38" s="73" t="s">
        <v>3568</v>
      </c>
      <c r="F38" s="87"/>
      <c r="G38" s="168"/>
      <c r="H38" s="78" t="s">
        <v>1306</v>
      </c>
    </row>
    <row r="39" spans="2:8" ht="31.5" x14ac:dyDescent="0.25">
      <c r="B39" s="76" t="s">
        <v>1347</v>
      </c>
      <c r="C39" s="554" t="s">
        <v>5095</v>
      </c>
      <c r="D39" s="554" t="s">
        <v>5094</v>
      </c>
      <c r="E39" s="73" t="s">
        <v>3568</v>
      </c>
      <c r="F39" s="87"/>
      <c r="G39" s="168"/>
      <c r="H39" s="78" t="s">
        <v>1306</v>
      </c>
    </row>
    <row r="40" spans="2:8" s="57" customFormat="1" ht="47.25" x14ac:dyDescent="0.25">
      <c r="B40" s="72" t="s">
        <v>1423</v>
      </c>
      <c r="C40" s="72" t="s">
        <v>1424</v>
      </c>
      <c r="D40" s="72" t="s">
        <v>3541</v>
      </c>
      <c r="E40" s="73" t="s">
        <v>3292</v>
      </c>
      <c r="F40" s="87">
        <v>20.260000000000002</v>
      </c>
      <c r="G40" s="168">
        <v>31.9847286</v>
      </c>
      <c r="H40" s="75" t="s">
        <v>1306</v>
      </c>
    </row>
    <row r="41" spans="2:8" ht="31.5" x14ac:dyDescent="0.25">
      <c r="B41" s="76" t="s">
        <v>1426</v>
      </c>
      <c r="C41" s="76" t="s">
        <v>1427</v>
      </c>
      <c r="D41" s="77" t="s">
        <v>3734</v>
      </c>
      <c r="E41" s="73" t="s">
        <v>3331</v>
      </c>
      <c r="F41" s="87"/>
      <c r="G41" s="168"/>
      <c r="H41" s="78" t="s">
        <v>1306</v>
      </c>
    </row>
    <row r="42" spans="2:8" s="57" customFormat="1" ht="47.25" x14ac:dyDescent="0.25">
      <c r="B42" s="72" t="s">
        <v>1480</v>
      </c>
      <c r="C42" s="72" t="s">
        <v>1481</v>
      </c>
      <c r="D42" s="72" t="s">
        <v>3542</v>
      </c>
      <c r="E42" s="73" t="s">
        <v>3292</v>
      </c>
      <c r="F42" s="87">
        <v>83.65</v>
      </c>
      <c r="G42" s="168">
        <v>90.65</v>
      </c>
      <c r="H42" s="75" t="s">
        <v>1306</v>
      </c>
    </row>
    <row r="43" spans="2:8" ht="31.5" x14ac:dyDescent="0.25">
      <c r="B43" s="76" t="s">
        <v>1482</v>
      </c>
      <c r="C43" s="76" t="s">
        <v>1483</v>
      </c>
      <c r="D43" s="77" t="s">
        <v>3543</v>
      </c>
      <c r="E43" s="73" t="s">
        <v>3567</v>
      </c>
      <c r="F43" s="73"/>
      <c r="G43" s="84"/>
      <c r="H43" s="78" t="s">
        <v>1306</v>
      </c>
    </row>
    <row r="44" spans="2:8" s="62" customFormat="1" ht="31.5" x14ac:dyDescent="0.25">
      <c r="B44" s="76" t="s">
        <v>1485</v>
      </c>
      <c r="C44" s="77" t="s">
        <v>1486</v>
      </c>
      <c r="D44" s="77" t="s">
        <v>1487</v>
      </c>
      <c r="E44" s="73" t="s">
        <v>3567</v>
      </c>
      <c r="F44" s="73"/>
      <c r="G44" s="84"/>
      <c r="H44" s="78" t="s">
        <v>1306</v>
      </c>
    </row>
    <row r="45" spans="2:8" s="62" customFormat="1" ht="31.5" x14ac:dyDescent="0.25">
      <c r="B45" s="76" t="s">
        <v>1488</v>
      </c>
      <c r="C45" s="77" t="s">
        <v>1489</v>
      </c>
      <c r="D45" s="77" t="s">
        <v>3544</v>
      </c>
      <c r="E45" s="73" t="s">
        <v>3331</v>
      </c>
      <c r="F45" s="73"/>
      <c r="G45" s="84"/>
      <c r="H45" s="78" t="s">
        <v>1306</v>
      </c>
    </row>
    <row r="46" spans="2:8" ht="47.25" x14ac:dyDescent="0.25">
      <c r="B46" s="68" t="s">
        <v>3288</v>
      </c>
      <c r="C46" s="68"/>
      <c r="D46" s="68" t="s">
        <v>3290</v>
      </c>
      <c r="E46" s="69" t="s">
        <v>3566</v>
      </c>
      <c r="F46" s="70">
        <v>55.35</v>
      </c>
      <c r="G46" s="71">
        <v>60.06</v>
      </c>
      <c r="H46" s="86"/>
    </row>
    <row r="47" spans="2:8" s="57" customFormat="1" ht="47.25" x14ac:dyDescent="0.25">
      <c r="B47" s="72" t="s">
        <v>1429</v>
      </c>
      <c r="C47" s="72" t="s">
        <v>1430</v>
      </c>
      <c r="D47" s="72" t="s">
        <v>1431</v>
      </c>
      <c r="E47" s="73" t="s">
        <v>3291</v>
      </c>
      <c r="F47" s="87" t="s">
        <v>4116</v>
      </c>
      <c r="G47" s="74">
        <v>7.23</v>
      </c>
      <c r="H47" s="75" t="s">
        <v>1306</v>
      </c>
    </row>
    <row r="48" spans="2:8" s="61" customFormat="1" ht="44.25" customHeight="1" x14ac:dyDescent="0.25">
      <c r="B48" s="76" t="s">
        <v>1432</v>
      </c>
      <c r="C48" s="76" t="s">
        <v>1433</v>
      </c>
      <c r="D48" s="77" t="s">
        <v>3545</v>
      </c>
      <c r="E48" s="73" t="s">
        <v>3331</v>
      </c>
      <c r="F48" s="73"/>
      <c r="G48" s="74"/>
      <c r="H48" s="78" t="s">
        <v>1306</v>
      </c>
    </row>
    <row r="49" spans="2:8" s="61" customFormat="1" ht="47.25" x14ac:dyDescent="0.25">
      <c r="B49" s="76" t="s">
        <v>1435</v>
      </c>
      <c r="C49" s="76" t="s">
        <v>1436</v>
      </c>
      <c r="D49" s="77" t="s">
        <v>3546</v>
      </c>
      <c r="E49" s="73" t="s">
        <v>3331</v>
      </c>
      <c r="F49" s="73"/>
      <c r="G49" s="74"/>
      <c r="H49" s="78" t="s">
        <v>1306</v>
      </c>
    </row>
    <row r="50" spans="2:8" s="57" customFormat="1" ht="47.25" x14ac:dyDescent="0.25">
      <c r="B50" s="76" t="s">
        <v>1438</v>
      </c>
      <c r="C50" s="76" t="s">
        <v>1439</v>
      </c>
      <c r="D50" s="77" t="s">
        <v>1440</v>
      </c>
      <c r="E50" s="73" t="s">
        <v>3331</v>
      </c>
      <c r="F50" s="73"/>
      <c r="G50" s="74"/>
      <c r="H50" s="78" t="s">
        <v>1306</v>
      </c>
    </row>
    <row r="51" spans="2:8" s="65" customFormat="1" ht="47.25" x14ac:dyDescent="0.25">
      <c r="B51" s="76" t="s">
        <v>1441</v>
      </c>
      <c r="C51" s="76" t="s">
        <v>1442</v>
      </c>
      <c r="D51" s="77" t="s">
        <v>3547</v>
      </c>
      <c r="E51" s="73" t="s">
        <v>3569</v>
      </c>
      <c r="F51" s="73"/>
      <c r="G51" s="74"/>
      <c r="H51" s="78" t="s">
        <v>1306</v>
      </c>
    </row>
    <row r="52" spans="2:8" s="65" customFormat="1" ht="47.25" x14ac:dyDescent="0.25">
      <c r="B52" s="76" t="s">
        <v>1444</v>
      </c>
      <c r="C52" s="76" t="s">
        <v>1445</v>
      </c>
      <c r="D52" s="77" t="s">
        <v>1446</v>
      </c>
      <c r="E52" s="73" t="s">
        <v>3331</v>
      </c>
      <c r="F52" s="73"/>
      <c r="G52" s="74"/>
      <c r="H52" s="78" t="s">
        <v>1306</v>
      </c>
    </row>
    <row r="53" spans="2:8" s="61" customFormat="1" ht="47.25" x14ac:dyDescent="0.25">
      <c r="B53" s="76" t="s">
        <v>1447</v>
      </c>
      <c r="C53" s="77" t="s">
        <v>1331</v>
      </c>
      <c r="D53" s="77" t="s">
        <v>3871</v>
      </c>
      <c r="E53" s="73" t="s">
        <v>3522</v>
      </c>
      <c r="F53" s="73"/>
      <c r="G53" s="74"/>
      <c r="H53" s="78" t="s">
        <v>1306</v>
      </c>
    </row>
    <row r="54" spans="2:8" s="57" customFormat="1" ht="47.25" x14ac:dyDescent="0.25">
      <c r="B54" s="72" t="s">
        <v>1449</v>
      </c>
      <c r="C54" s="72" t="s">
        <v>1430</v>
      </c>
      <c r="D54" s="72" t="s">
        <v>3548</v>
      </c>
      <c r="E54" s="73" t="s">
        <v>3292</v>
      </c>
      <c r="F54" s="73"/>
      <c r="G54" s="74"/>
      <c r="H54" s="75" t="s">
        <v>1306</v>
      </c>
    </row>
    <row r="55" spans="2:8" s="57" customFormat="1" ht="31.5" x14ac:dyDescent="0.25">
      <c r="B55" s="76" t="s">
        <v>1451</v>
      </c>
      <c r="C55" s="76" t="s">
        <v>1452</v>
      </c>
      <c r="D55" s="77" t="s">
        <v>3813</v>
      </c>
      <c r="E55" s="73" t="s">
        <v>3570</v>
      </c>
      <c r="F55" s="73"/>
      <c r="G55" s="74"/>
      <c r="H55" s="78" t="s">
        <v>1306</v>
      </c>
    </row>
    <row r="56" spans="2:8" s="57" customFormat="1" ht="31.5" x14ac:dyDescent="0.25">
      <c r="B56" s="76" t="s">
        <v>1454</v>
      </c>
      <c r="C56" s="77" t="s">
        <v>1455</v>
      </c>
      <c r="D56" s="77" t="s">
        <v>3549</v>
      </c>
      <c r="E56" s="73" t="s">
        <v>3570</v>
      </c>
      <c r="F56" s="73"/>
      <c r="G56" s="74"/>
      <c r="H56" s="78" t="s">
        <v>1306</v>
      </c>
    </row>
    <row r="57" spans="2:8" s="57" customFormat="1" ht="47.25" x14ac:dyDescent="0.25">
      <c r="B57" s="72" t="s">
        <v>1367</v>
      </c>
      <c r="C57" s="72" t="s">
        <v>1368</v>
      </c>
      <c r="D57" s="72" t="s">
        <v>1369</v>
      </c>
      <c r="E57" s="73" t="s">
        <v>3292</v>
      </c>
      <c r="F57" s="73">
        <v>55.35</v>
      </c>
      <c r="G57" s="73">
        <v>60.06</v>
      </c>
      <c r="H57" s="75" t="s">
        <v>1306</v>
      </c>
    </row>
    <row r="58" spans="2:8" s="57" customFormat="1" ht="31.5" x14ac:dyDescent="0.25">
      <c r="B58" s="76" t="s">
        <v>1370</v>
      </c>
      <c r="C58" s="76" t="s">
        <v>1371</v>
      </c>
      <c r="D58" s="77" t="s">
        <v>3727</v>
      </c>
      <c r="E58" s="73" t="s">
        <v>3570</v>
      </c>
      <c r="F58" s="73"/>
      <c r="G58" s="74"/>
      <c r="H58" s="78" t="s">
        <v>1306</v>
      </c>
    </row>
    <row r="59" spans="2:8" s="57" customFormat="1" ht="31.5" x14ac:dyDescent="0.25">
      <c r="B59" s="76" t="s">
        <v>1373</v>
      </c>
      <c r="C59" s="76" t="s">
        <v>3552</v>
      </c>
      <c r="D59" s="77" t="s">
        <v>3553</v>
      </c>
      <c r="E59" s="73" t="s">
        <v>3570</v>
      </c>
      <c r="F59" s="73"/>
      <c r="G59" s="74"/>
      <c r="H59" s="78" t="s">
        <v>1306</v>
      </c>
    </row>
    <row r="60" spans="2:8" s="57" customFormat="1" ht="31.5" x14ac:dyDescent="0.25">
      <c r="B60" s="76" t="s">
        <v>1376</v>
      </c>
      <c r="C60" s="76" t="s">
        <v>3551</v>
      </c>
      <c r="D60" s="77" t="s">
        <v>3872</v>
      </c>
      <c r="E60" s="73" t="s">
        <v>3522</v>
      </c>
      <c r="F60" s="73"/>
      <c r="G60" s="74"/>
      <c r="H60" s="78" t="s">
        <v>1306</v>
      </c>
    </row>
    <row r="61" spans="2:8" s="61" customFormat="1" ht="31.5" x14ac:dyDescent="0.25">
      <c r="B61" s="76" t="s">
        <v>1378</v>
      </c>
      <c r="C61" s="77" t="s">
        <v>1379</v>
      </c>
      <c r="D61" s="77" t="s">
        <v>3550</v>
      </c>
      <c r="E61" s="73" t="s">
        <v>3570</v>
      </c>
      <c r="F61" s="73"/>
      <c r="G61" s="74"/>
      <c r="H61" s="78" t="s">
        <v>1306</v>
      </c>
    </row>
    <row r="62" spans="2:8" s="61" customFormat="1" ht="31.5" x14ac:dyDescent="0.25">
      <c r="B62" s="68" t="s">
        <v>3294</v>
      </c>
      <c r="C62" s="68"/>
      <c r="D62" s="68" t="s">
        <v>3295</v>
      </c>
      <c r="E62" s="69" t="s">
        <v>3292</v>
      </c>
      <c r="F62" s="69">
        <v>74.760000000000005</v>
      </c>
      <c r="G62" s="69">
        <v>84.47</v>
      </c>
      <c r="H62" s="86"/>
    </row>
    <row r="63" spans="2:8" s="61" customFormat="1" ht="31.5" x14ac:dyDescent="0.25">
      <c r="B63" s="72" t="s">
        <v>2724</v>
      </c>
      <c r="C63" s="72" t="s">
        <v>2725</v>
      </c>
      <c r="D63" s="72" t="s">
        <v>2726</v>
      </c>
      <c r="E63" s="73" t="s">
        <v>3292</v>
      </c>
      <c r="F63" s="87">
        <v>13.793103448275861</v>
      </c>
      <c r="G63" s="87">
        <v>96.551724137931032</v>
      </c>
      <c r="H63" s="75" t="s">
        <v>2723</v>
      </c>
    </row>
    <row r="64" spans="2:8" ht="31.5" x14ac:dyDescent="0.25">
      <c r="B64" s="76" t="s">
        <v>358</v>
      </c>
      <c r="C64" s="76" t="s">
        <v>2727</v>
      </c>
      <c r="D64" s="77" t="s">
        <v>3692</v>
      </c>
      <c r="E64" s="73" t="s">
        <v>3522</v>
      </c>
      <c r="F64" s="73"/>
      <c r="G64" s="73"/>
      <c r="H64" s="78" t="s">
        <v>2723</v>
      </c>
    </row>
    <row r="65" spans="2:8" ht="47.25" x14ac:dyDescent="0.25">
      <c r="B65" s="76" t="s">
        <v>2729</v>
      </c>
      <c r="C65" s="76" t="s">
        <v>2730</v>
      </c>
      <c r="D65" s="77" t="s">
        <v>3874</v>
      </c>
      <c r="E65" s="73" t="s">
        <v>3522</v>
      </c>
      <c r="F65" s="73"/>
      <c r="G65" s="73"/>
      <c r="H65" s="78" t="s">
        <v>2723</v>
      </c>
    </row>
    <row r="66" spans="2:8" ht="31.5" x14ac:dyDescent="0.25">
      <c r="B66" s="76" t="s">
        <v>2732</v>
      </c>
      <c r="C66" s="76" t="s">
        <v>2733</v>
      </c>
      <c r="D66" s="77" t="s">
        <v>3554</v>
      </c>
      <c r="E66" s="73" t="s">
        <v>3522</v>
      </c>
      <c r="F66" s="73"/>
      <c r="G66" s="73"/>
      <c r="H66" s="78" t="s">
        <v>2723</v>
      </c>
    </row>
    <row r="67" spans="2:8" s="57" customFormat="1" ht="47.25" x14ac:dyDescent="0.25">
      <c r="B67" s="72" t="s">
        <v>2735</v>
      </c>
      <c r="C67" s="72" t="s">
        <v>2736</v>
      </c>
      <c r="D67" s="72" t="s">
        <v>2737</v>
      </c>
      <c r="E67" s="73" t="s">
        <v>3292</v>
      </c>
      <c r="F67" s="87">
        <v>0</v>
      </c>
      <c r="G67" s="87">
        <v>100</v>
      </c>
      <c r="H67" s="75" t="s">
        <v>2723</v>
      </c>
    </row>
    <row r="68" spans="2:8" ht="31.5" x14ac:dyDescent="0.25">
      <c r="B68" s="76" t="s">
        <v>2738</v>
      </c>
      <c r="C68" s="76" t="s">
        <v>2739</v>
      </c>
      <c r="D68" s="586" t="s">
        <v>5167</v>
      </c>
      <c r="E68" s="73" t="s">
        <v>3331</v>
      </c>
      <c r="F68" s="73"/>
      <c r="G68" s="73"/>
      <c r="H68" s="78" t="s">
        <v>2723</v>
      </c>
    </row>
    <row r="69" spans="2:8" x14ac:dyDescent="0.25">
      <c r="B69" s="76" t="s">
        <v>2741</v>
      </c>
      <c r="C69" s="76" t="s">
        <v>2742</v>
      </c>
      <c r="D69" s="77" t="s">
        <v>2743</v>
      </c>
      <c r="E69" s="73" t="s">
        <v>3331</v>
      </c>
      <c r="F69" s="73"/>
      <c r="G69" s="73"/>
      <c r="H69" s="78" t="s">
        <v>2723</v>
      </c>
    </row>
    <row r="70" spans="2:8" s="57" customFormat="1" x14ac:dyDescent="0.25">
      <c r="B70" s="72" t="s">
        <v>2744</v>
      </c>
      <c r="C70" s="72" t="s">
        <v>2745</v>
      </c>
      <c r="D70" s="72" t="s">
        <v>2746</v>
      </c>
      <c r="E70" s="73" t="s">
        <v>3292</v>
      </c>
      <c r="F70" s="87">
        <v>71.947194719471952</v>
      </c>
      <c r="G70" s="87">
        <v>81.63</v>
      </c>
      <c r="H70" s="75" t="s">
        <v>2723</v>
      </c>
    </row>
    <row r="71" spans="2:8" s="62" customFormat="1" ht="63" x14ac:dyDescent="0.25">
      <c r="B71" s="77" t="s">
        <v>2747</v>
      </c>
      <c r="C71" s="77" t="s">
        <v>2748</v>
      </c>
      <c r="D71" s="501" t="s">
        <v>5193</v>
      </c>
      <c r="E71" s="73" t="s">
        <v>3372</v>
      </c>
      <c r="F71" s="73"/>
      <c r="G71" s="73"/>
      <c r="H71" s="78" t="s">
        <v>2723</v>
      </c>
    </row>
    <row r="72" spans="2:8" s="62" customFormat="1" ht="31.5" x14ac:dyDescent="0.25">
      <c r="B72" s="76" t="s">
        <v>2750</v>
      </c>
      <c r="C72" s="76" t="s">
        <v>2751</v>
      </c>
      <c r="D72" s="77" t="s">
        <v>3555</v>
      </c>
      <c r="E72" s="73" t="s">
        <v>3571</v>
      </c>
      <c r="F72" s="73"/>
      <c r="G72" s="73"/>
      <c r="H72" s="78" t="s">
        <v>2723</v>
      </c>
    </row>
    <row r="73" spans="2:8" ht="31.5" x14ac:dyDescent="0.25">
      <c r="B73" s="76" t="s">
        <v>2753</v>
      </c>
      <c r="C73" s="76" t="s">
        <v>2754</v>
      </c>
      <c r="D73" s="77" t="s">
        <v>2755</v>
      </c>
      <c r="E73" s="73"/>
      <c r="F73" s="73"/>
      <c r="G73" s="73"/>
      <c r="H73" s="78" t="s">
        <v>2723</v>
      </c>
    </row>
    <row r="74" spans="2:8" ht="31.5" x14ac:dyDescent="0.25">
      <c r="B74" s="76" t="s">
        <v>2756</v>
      </c>
      <c r="C74" s="76" t="s">
        <v>2757</v>
      </c>
      <c r="D74" s="77" t="s">
        <v>3556</v>
      </c>
      <c r="E74" s="73" t="s">
        <v>3331</v>
      </c>
      <c r="F74" s="73"/>
      <c r="G74" s="73"/>
      <c r="H74" s="78" t="s">
        <v>2723</v>
      </c>
    </row>
    <row r="75" spans="2:8" ht="31.5" x14ac:dyDescent="0.25">
      <c r="B75" s="76" t="s">
        <v>2759</v>
      </c>
      <c r="C75" s="76" t="s">
        <v>2760</v>
      </c>
      <c r="D75" s="77" t="s">
        <v>2761</v>
      </c>
      <c r="E75" s="73" t="s">
        <v>3331</v>
      </c>
      <c r="F75" s="73"/>
      <c r="G75" s="73"/>
      <c r="H75" s="78" t="s">
        <v>2723</v>
      </c>
    </row>
    <row r="76" spans="2:8" ht="31.5" x14ac:dyDescent="0.25">
      <c r="B76" s="76" t="s">
        <v>2762</v>
      </c>
      <c r="C76" s="76" t="s">
        <v>2763</v>
      </c>
      <c r="D76" s="77" t="s">
        <v>3557</v>
      </c>
      <c r="E76" s="73" t="s">
        <v>3372</v>
      </c>
      <c r="F76" s="73"/>
      <c r="G76" s="73"/>
      <c r="H76" s="78" t="s">
        <v>2723</v>
      </c>
    </row>
    <row r="77" spans="2:8" ht="31.5" x14ac:dyDescent="0.25">
      <c r="B77" s="76" t="s">
        <v>2765</v>
      </c>
      <c r="C77" s="76" t="s">
        <v>2766</v>
      </c>
      <c r="D77" s="77" t="s">
        <v>3558</v>
      </c>
      <c r="E77" s="73" t="s">
        <v>3572</v>
      </c>
      <c r="F77" s="73"/>
      <c r="G77" s="73"/>
      <c r="H77" s="78" t="s">
        <v>2723</v>
      </c>
    </row>
    <row r="78" spans="2:8" ht="47.25" x14ac:dyDescent="0.25">
      <c r="B78" s="76" t="s">
        <v>2768</v>
      </c>
      <c r="C78" s="76" t="s">
        <v>3559</v>
      </c>
      <c r="D78" s="77" t="s">
        <v>2770</v>
      </c>
      <c r="E78" s="73" t="s">
        <v>3372</v>
      </c>
      <c r="F78" s="73"/>
      <c r="G78" s="73"/>
      <c r="H78" s="78" t="s">
        <v>2723</v>
      </c>
    </row>
    <row r="79" spans="2:8" s="57" customFormat="1" ht="31.5" x14ac:dyDescent="0.25">
      <c r="B79" s="72" t="s">
        <v>2771</v>
      </c>
      <c r="C79" s="72" t="s">
        <v>3560</v>
      </c>
      <c r="D79" s="72" t="s">
        <v>2772</v>
      </c>
      <c r="E79" s="73" t="s">
        <v>3292</v>
      </c>
      <c r="F79" s="87">
        <v>50</v>
      </c>
      <c r="G79" s="87">
        <v>100</v>
      </c>
      <c r="H79" s="75" t="s">
        <v>2723</v>
      </c>
    </row>
    <row r="80" spans="2:8" ht="31.5" x14ac:dyDescent="0.25">
      <c r="B80" s="76" t="s">
        <v>2773</v>
      </c>
      <c r="C80" s="76" t="s">
        <v>2774</v>
      </c>
      <c r="D80" s="77" t="s">
        <v>3561</v>
      </c>
      <c r="E80" s="73" t="s">
        <v>3331</v>
      </c>
      <c r="F80" s="73"/>
      <c r="G80" s="73"/>
      <c r="H80" s="78" t="s">
        <v>2723</v>
      </c>
    </row>
    <row r="81" spans="2:8" s="57" customFormat="1" ht="31.5" x14ac:dyDescent="0.25">
      <c r="B81" s="72" t="s">
        <v>2776</v>
      </c>
      <c r="C81" s="72" t="s">
        <v>2777</v>
      </c>
      <c r="D81" s="72" t="s">
        <v>2778</v>
      </c>
      <c r="E81" s="73" t="s">
        <v>3292</v>
      </c>
      <c r="F81" s="73" t="s">
        <v>4086</v>
      </c>
      <c r="G81" s="73">
        <v>2.68</v>
      </c>
      <c r="H81" s="75" t="s">
        <v>2723</v>
      </c>
    </row>
    <row r="82" spans="2:8" ht="31.5" x14ac:dyDescent="0.25">
      <c r="B82" s="76" t="s">
        <v>2779</v>
      </c>
      <c r="C82" s="76" t="s">
        <v>2780</v>
      </c>
      <c r="D82" s="77" t="s">
        <v>3752</v>
      </c>
      <c r="E82" s="73" t="s">
        <v>3372</v>
      </c>
      <c r="F82" s="73"/>
      <c r="G82" s="73"/>
      <c r="H82" s="78" t="s">
        <v>2723</v>
      </c>
    </row>
    <row r="83" spans="2:8" ht="31.5" x14ac:dyDescent="0.25">
      <c r="B83" s="79" t="s">
        <v>2782</v>
      </c>
      <c r="C83" s="79" t="s">
        <v>5229</v>
      </c>
      <c r="D83" s="80" t="s">
        <v>3776</v>
      </c>
      <c r="E83" s="81" t="s">
        <v>3331</v>
      </c>
      <c r="F83" s="81"/>
      <c r="G83" s="81"/>
      <c r="H83" s="78" t="s">
        <v>2723</v>
      </c>
    </row>
    <row r="84" spans="2:8" ht="31.5" x14ac:dyDescent="0.25">
      <c r="B84" s="76" t="s">
        <v>2785</v>
      </c>
      <c r="C84" s="76" t="s">
        <v>2786</v>
      </c>
      <c r="D84" s="77" t="s">
        <v>2787</v>
      </c>
      <c r="E84" s="73" t="s">
        <v>3522</v>
      </c>
      <c r="F84" s="73"/>
      <c r="G84" s="73"/>
      <c r="H84" s="78" t="s">
        <v>2723</v>
      </c>
    </row>
    <row r="85" spans="2:8" s="57" customFormat="1" ht="31.5" x14ac:dyDescent="0.25">
      <c r="B85" s="72" t="s">
        <v>2806</v>
      </c>
      <c r="C85" s="72" t="s">
        <v>2807</v>
      </c>
      <c r="D85" s="72" t="s">
        <v>2808</v>
      </c>
      <c r="E85" s="73" t="s">
        <v>3292</v>
      </c>
      <c r="F85" s="87">
        <v>-15</v>
      </c>
      <c r="G85" s="87">
        <v>25</v>
      </c>
      <c r="H85" s="75" t="s">
        <v>2723</v>
      </c>
    </row>
    <row r="86" spans="2:8" ht="47.25" x14ac:dyDescent="0.25">
      <c r="B86" s="76" t="s">
        <v>2809</v>
      </c>
      <c r="C86" s="76" t="s">
        <v>2769</v>
      </c>
      <c r="D86" s="77" t="s">
        <v>3843</v>
      </c>
      <c r="E86" s="73" t="s">
        <v>3572</v>
      </c>
      <c r="F86" s="73"/>
      <c r="G86" s="73"/>
      <c r="H86" s="78" t="s">
        <v>2723</v>
      </c>
    </row>
    <row r="87" spans="2:8" s="62" customFormat="1" ht="47.25" x14ac:dyDescent="0.25">
      <c r="B87" s="76" t="s">
        <v>2811</v>
      </c>
      <c r="C87" s="76" t="s">
        <v>2769</v>
      </c>
      <c r="D87" s="77" t="s">
        <v>3844</v>
      </c>
      <c r="E87" s="73" t="s">
        <v>3522</v>
      </c>
      <c r="F87" s="73"/>
      <c r="G87" s="73"/>
      <c r="H87" s="78" t="s">
        <v>2723</v>
      </c>
    </row>
    <row r="88" spans="2:8" s="62" customFormat="1" ht="47.25" x14ac:dyDescent="0.25">
      <c r="B88" s="76" t="s">
        <v>2813</v>
      </c>
      <c r="C88" s="76" t="s">
        <v>2814</v>
      </c>
      <c r="D88" s="77" t="s">
        <v>3562</v>
      </c>
      <c r="E88" s="73" t="s">
        <v>3572</v>
      </c>
      <c r="F88" s="73"/>
      <c r="G88" s="73"/>
      <c r="H88" s="78" t="s">
        <v>2723</v>
      </c>
    </row>
    <row r="89" spans="2:8" s="62" customFormat="1" x14ac:dyDescent="0.25">
      <c r="B89" s="76"/>
      <c r="C89" s="76"/>
      <c r="D89" s="77"/>
      <c r="E89" s="73"/>
      <c r="F89" s="73"/>
      <c r="G89" s="73"/>
      <c r="H89" s="78"/>
    </row>
    <row r="90" spans="2:8" s="62" customFormat="1" x14ac:dyDescent="0.25">
      <c r="B90" s="66" t="s">
        <v>3296</v>
      </c>
      <c r="C90" s="66"/>
      <c r="D90" s="66"/>
      <c r="E90" s="67"/>
      <c r="F90" s="67"/>
      <c r="G90" s="67"/>
      <c r="H90" s="125"/>
    </row>
    <row r="91" spans="2:8" s="62" customFormat="1" ht="47.25" x14ac:dyDescent="0.25">
      <c r="B91" s="68" t="s">
        <v>3297</v>
      </c>
      <c r="C91" s="68"/>
      <c r="D91" s="68" t="s">
        <v>3298</v>
      </c>
      <c r="E91" s="69" t="s">
        <v>3566</v>
      </c>
      <c r="F91" s="69" t="s">
        <v>2179</v>
      </c>
      <c r="G91" s="69" t="s">
        <v>2172</v>
      </c>
      <c r="H91" s="86"/>
    </row>
    <row r="92" spans="2:8" s="62" customFormat="1" ht="47.25" x14ac:dyDescent="0.25">
      <c r="B92" s="68" t="s">
        <v>3299</v>
      </c>
      <c r="C92" s="68"/>
      <c r="D92" s="68" t="s">
        <v>3300</v>
      </c>
      <c r="E92" s="69" t="s">
        <v>3573</v>
      </c>
      <c r="F92" s="69" t="s">
        <v>3301</v>
      </c>
      <c r="G92" s="69" t="s">
        <v>3301</v>
      </c>
      <c r="H92" s="86"/>
    </row>
    <row r="93" spans="2:8" s="61" customFormat="1" ht="31.5" x14ac:dyDescent="0.25">
      <c r="B93" s="91" t="s">
        <v>149</v>
      </c>
      <c r="C93" s="91" t="s">
        <v>150</v>
      </c>
      <c r="D93" s="91" t="s">
        <v>3563</v>
      </c>
      <c r="E93" s="73" t="s">
        <v>3302</v>
      </c>
      <c r="F93" s="73" t="s">
        <v>3303</v>
      </c>
      <c r="G93" s="73" t="s">
        <v>3303</v>
      </c>
      <c r="H93" s="75" t="s">
        <v>128</v>
      </c>
    </row>
    <row r="94" spans="2:8" s="61" customFormat="1" ht="31.5" x14ac:dyDescent="0.25">
      <c r="B94" s="91"/>
      <c r="C94" s="91"/>
      <c r="D94" s="91" t="s">
        <v>3304</v>
      </c>
      <c r="E94" s="73" t="s">
        <v>3564</v>
      </c>
      <c r="F94" s="73" t="s">
        <v>3301</v>
      </c>
      <c r="G94" s="73" t="s">
        <v>3301</v>
      </c>
      <c r="H94" s="75" t="s">
        <v>128</v>
      </c>
    </row>
    <row r="95" spans="2:8" s="62" customFormat="1" ht="63" x14ac:dyDescent="0.25">
      <c r="B95" s="76" t="s">
        <v>152</v>
      </c>
      <c r="C95" s="76" t="s">
        <v>153</v>
      </c>
      <c r="D95" s="77" t="s">
        <v>154</v>
      </c>
      <c r="E95" s="73" t="s">
        <v>3522</v>
      </c>
      <c r="F95" s="73"/>
      <c r="G95" s="73"/>
      <c r="H95" s="78" t="s">
        <v>128</v>
      </c>
    </row>
    <row r="96" spans="2:8" s="62" customFormat="1" ht="31.5" x14ac:dyDescent="0.25">
      <c r="B96" s="76" t="s">
        <v>155</v>
      </c>
      <c r="C96" s="76" t="s">
        <v>156</v>
      </c>
      <c r="D96" s="77" t="s">
        <v>3574</v>
      </c>
      <c r="E96" s="73" t="s">
        <v>3372</v>
      </c>
      <c r="F96" s="73"/>
      <c r="G96" s="73"/>
      <c r="H96" s="78" t="s">
        <v>128</v>
      </c>
    </row>
    <row r="97" spans="2:8" s="62" customFormat="1" ht="47.25" x14ac:dyDescent="0.25">
      <c r="B97" s="76" t="s">
        <v>164</v>
      </c>
      <c r="C97" s="76" t="s">
        <v>5230</v>
      </c>
      <c r="D97" s="77" t="s">
        <v>166</v>
      </c>
      <c r="E97" s="73" t="s">
        <v>3522</v>
      </c>
      <c r="F97" s="73"/>
      <c r="G97" s="73"/>
      <c r="H97" s="78" t="s">
        <v>128</v>
      </c>
    </row>
    <row r="98" spans="2:8" s="62" customFormat="1" ht="31.5" x14ac:dyDescent="0.25">
      <c r="B98" s="76" t="s">
        <v>167</v>
      </c>
      <c r="C98" s="76" t="s">
        <v>168</v>
      </c>
      <c r="D98" s="77" t="s">
        <v>5195</v>
      </c>
      <c r="E98" s="73" t="s">
        <v>3522</v>
      </c>
      <c r="F98" s="73"/>
      <c r="G98" s="73"/>
      <c r="H98" s="78" t="s">
        <v>128</v>
      </c>
    </row>
    <row r="99" spans="2:8" ht="31.5" x14ac:dyDescent="0.25">
      <c r="B99" s="76" t="s">
        <v>170</v>
      </c>
      <c r="C99" s="76" t="s">
        <v>171</v>
      </c>
      <c r="D99" s="77" t="s">
        <v>3660</v>
      </c>
      <c r="E99" s="73" t="s">
        <v>3575</v>
      </c>
      <c r="F99" s="73"/>
      <c r="G99" s="73"/>
      <c r="H99" s="78" t="s">
        <v>128</v>
      </c>
    </row>
    <row r="100" spans="2:8" ht="47.25" x14ac:dyDescent="0.25">
      <c r="B100" s="76" t="s">
        <v>173</v>
      </c>
      <c r="C100" s="76" t="s">
        <v>5231</v>
      </c>
      <c r="D100" s="77" t="s">
        <v>3576</v>
      </c>
      <c r="E100" s="73" t="s">
        <v>3577</v>
      </c>
      <c r="F100" s="73"/>
      <c r="G100" s="73"/>
      <c r="H100" s="78" t="s">
        <v>128</v>
      </c>
    </row>
    <row r="101" spans="2:8" ht="31.5" x14ac:dyDescent="0.25">
      <c r="B101" s="76" t="s">
        <v>178</v>
      </c>
      <c r="C101" s="77" t="s">
        <v>179</v>
      </c>
      <c r="D101" s="77" t="s">
        <v>180</v>
      </c>
      <c r="E101" s="73" t="s">
        <v>3579</v>
      </c>
      <c r="F101" s="73"/>
      <c r="G101" s="73"/>
      <c r="H101" s="78" t="s">
        <v>128</v>
      </c>
    </row>
    <row r="102" spans="2:8" ht="47.25" x14ac:dyDescent="0.25">
      <c r="B102" s="76" t="s">
        <v>181</v>
      </c>
      <c r="C102" s="76" t="s">
        <v>171</v>
      </c>
      <c r="D102" s="77" t="s">
        <v>5196</v>
      </c>
      <c r="E102" s="73" t="s">
        <v>3522</v>
      </c>
      <c r="F102" s="73"/>
      <c r="G102" s="73"/>
      <c r="H102" s="78" t="s">
        <v>128</v>
      </c>
    </row>
    <row r="103" spans="2:8" ht="31.5" x14ac:dyDescent="0.25">
      <c r="B103" s="76" t="s">
        <v>183</v>
      </c>
      <c r="C103" s="76" t="s">
        <v>184</v>
      </c>
      <c r="D103" s="77" t="s">
        <v>3580</v>
      </c>
      <c r="E103" s="73" t="s">
        <v>3372</v>
      </c>
      <c r="F103" s="73"/>
      <c r="G103" s="73"/>
      <c r="H103" s="78" t="s">
        <v>128</v>
      </c>
    </row>
    <row r="104" spans="2:8" ht="31.5" x14ac:dyDescent="0.25">
      <c r="B104" s="76" t="s">
        <v>186</v>
      </c>
      <c r="C104" s="76" t="s">
        <v>187</v>
      </c>
      <c r="D104" s="77" t="s">
        <v>3862</v>
      </c>
      <c r="E104" s="73" t="s">
        <v>3581</v>
      </c>
      <c r="F104" s="73"/>
      <c r="G104" s="73"/>
      <c r="H104" s="78" t="s">
        <v>128</v>
      </c>
    </row>
    <row r="105" spans="2:8" ht="31.5" x14ac:dyDescent="0.25">
      <c r="B105" s="76" t="s">
        <v>189</v>
      </c>
      <c r="C105" s="76" t="s">
        <v>190</v>
      </c>
      <c r="D105" s="77" t="s">
        <v>191</v>
      </c>
      <c r="E105" s="73" t="s">
        <v>3522</v>
      </c>
      <c r="F105" s="73"/>
      <c r="G105" s="73"/>
      <c r="H105" s="78" t="s">
        <v>128</v>
      </c>
    </row>
    <row r="106" spans="2:8" ht="31.5" x14ac:dyDescent="0.25">
      <c r="B106" s="76" t="s">
        <v>192</v>
      </c>
      <c r="C106" s="76" t="s">
        <v>193</v>
      </c>
      <c r="D106" s="77" t="s">
        <v>5233</v>
      </c>
      <c r="E106" s="73"/>
      <c r="F106" s="73"/>
      <c r="G106" s="73"/>
      <c r="H106" s="78" t="s">
        <v>128</v>
      </c>
    </row>
    <row r="107" spans="2:8" ht="31.5" x14ac:dyDescent="0.25">
      <c r="B107" s="76" t="s">
        <v>195</v>
      </c>
      <c r="C107" s="76" t="s">
        <v>196</v>
      </c>
      <c r="D107" s="77" t="s">
        <v>197</v>
      </c>
      <c r="E107" s="73" t="s">
        <v>3372</v>
      </c>
      <c r="F107" s="73"/>
      <c r="G107" s="73"/>
      <c r="H107" s="78" t="s">
        <v>128</v>
      </c>
    </row>
    <row r="108" spans="2:8" ht="31.5" x14ac:dyDescent="0.25">
      <c r="B108" s="76" t="s">
        <v>198</v>
      </c>
      <c r="C108" s="76" t="s">
        <v>199</v>
      </c>
      <c r="D108" s="77" t="s">
        <v>200</v>
      </c>
      <c r="E108" s="73" t="s">
        <v>3372</v>
      </c>
      <c r="F108" s="73"/>
      <c r="G108" s="73"/>
      <c r="H108" s="78" t="s">
        <v>128</v>
      </c>
    </row>
    <row r="109" spans="2:8" ht="31.5" x14ac:dyDescent="0.25">
      <c r="B109" s="76" t="s">
        <v>201</v>
      </c>
      <c r="C109" s="76" t="s">
        <v>202</v>
      </c>
      <c r="D109" s="77" t="s">
        <v>5234</v>
      </c>
      <c r="E109" s="73" t="s">
        <v>3582</v>
      </c>
      <c r="F109" s="73"/>
      <c r="G109" s="73"/>
      <c r="H109" s="78" t="s">
        <v>128</v>
      </c>
    </row>
    <row r="110" spans="2:8" s="62" customFormat="1" ht="31.5" x14ac:dyDescent="0.25">
      <c r="B110" s="76" t="s">
        <v>204</v>
      </c>
      <c r="C110" s="76" t="s">
        <v>205</v>
      </c>
      <c r="D110" s="77" t="s">
        <v>206</v>
      </c>
      <c r="E110" s="73" t="s">
        <v>3522</v>
      </c>
      <c r="F110" s="73"/>
      <c r="G110" s="73"/>
      <c r="H110" s="78" t="s">
        <v>128</v>
      </c>
    </row>
    <row r="111" spans="2:8" ht="31.5" x14ac:dyDescent="0.25">
      <c r="B111" s="76" t="s">
        <v>209</v>
      </c>
      <c r="C111" s="76" t="s">
        <v>210</v>
      </c>
      <c r="D111" s="77" t="s">
        <v>211</v>
      </c>
      <c r="E111" s="73" t="s">
        <v>3292</v>
      </c>
      <c r="F111" s="73"/>
      <c r="G111" s="73"/>
      <c r="H111" s="78" t="s">
        <v>128</v>
      </c>
    </row>
    <row r="112" spans="2:8" ht="31.5" x14ac:dyDescent="0.25">
      <c r="B112" s="76" t="s">
        <v>212</v>
      </c>
      <c r="C112" s="76" t="s">
        <v>213</v>
      </c>
      <c r="D112" s="77" t="s">
        <v>214</v>
      </c>
      <c r="E112" s="73" t="s">
        <v>3522</v>
      </c>
      <c r="F112" s="73"/>
      <c r="G112" s="73"/>
      <c r="H112" s="78" t="s">
        <v>128</v>
      </c>
    </row>
    <row r="113" spans="2:8" ht="31.5" x14ac:dyDescent="0.25">
      <c r="B113" s="76" t="s">
        <v>215</v>
      </c>
      <c r="C113" s="76" t="s">
        <v>216</v>
      </c>
      <c r="D113" s="77" t="s">
        <v>217</v>
      </c>
      <c r="E113" s="73" t="s">
        <v>3583</v>
      </c>
      <c r="F113" s="73"/>
      <c r="G113" s="73"/>
      <c r="H113" s="78" t="s">
        <v>128</v>
      </c>
    </row>
    <row r="114" spans="2:8" ht="31.5" x14ac:dyDescent="0.25">
      <c r="B114" s="76" t="s">
        <v>218</v>
      </c>
      <c r="C114" s="76" t="s">
        <v>219</v>
      </c>
      <c r="D114" s="77" t="s">
        <v>220</v>
      </c>
      <c r="E114" s="73" t="s">
        <v>3522</v>
      </c>
      <c r="F114" s="73"/>
      <c r="G114" s="73"/>
      <c r="H114" s="78" t="s">
        <v>128</v>
      </c>
    </row>
    <row r="115" spans="2:8" ht="31.5" x14ac:dyDescent="0.25">
      <c r="B115" s="76" t="s">
        <v>223</v>
      </c>
      <c r="C115" s="76" t="s">
        <v>224</v>
      </c>
      <c r="D115" s="77" t="s">
        <v>225</v>
      </c>
      <c r="E115" s="73" t="s">
        <v>3579</v>
      </c>
      <c r="F115" s="73"/>
      <c r="G115" s="73"/>
      <c r="H115" s="78" t="s">
        <v>128</v>
      </c>
    </row>
    <row r="116" spans="2:8" ht="31.5" x14ac:dyDescent="0.25">
      <c r="B116" s="553" t="s">
        <v>4444</v>
      </c>
      <c r="C116" s="698" t="s">
        <v>5032</v>
      </c>
      <c r="D116" s="553" t="s">
        <v>4445</v>
      </c>
      <c r="E116" s="73"/>
      <c r="F116" s="73"/>
      <c r="G116" s="73"/>
      <c r="H116" s="78" t="s">
        <v>128</v>
      </c>
    </row>
    <row r="117" spans="2:8" s="62" customFormat="1" ht="31.5" x14ac:dyDescent="0.25">
      <c r="B117" s="79" t="s">
        <v>158</v>
      </c>
      <c r="C117" s="77" t="s">
        <v>5198</v>
      </c>
      <c r="D117" s="77" t="s">
        <v>5194</v>
      </c>
      <c r="E117" s="73" t="s">
        <v>3522</v>
      </c>
      <c r="F117" s="73"/>
      <c r="G117" s="73"/>
      <c r="H117" s="78" t="s">
        <v>128</v>
      </c>
    </row>
    <row r="118" spans="2:8" ht="31.5" x14ac:dyDescent="0.25">
      <c r="B118" s="79" t="s">
        <v>221</v>
      </c>
      <c r="C118" s="77" t="s">
        <v>3868</v>
      </c>
      <c r="D118" s="77" t="s">
        <v>222</v>
      </c>
      <c r="E118" s="73" t="s">
        <v>3522</v>
      </c>
      <c r="F118" s="73"/>
      <c r="G118" s="73"/>
      <c r="H118" s="78" t="s">
        <v>128</v>
      </c>
    </row>
    <row r="119" spans="2:8" s="62" customFormat="1" ht="31.5" x14ac:dyDescent="0.25">
      <c r="B119" s="79" t="s">
        <v>161</v>
      </c>
      <c r="C119" s="76" t="s">
        <v>162</v>
      </c>
      <c r="D119" s="77" t="s">
        <v>163</v>
      </c>
      <c r="E119" s="73" t="s">
        <v>3331</v>
      </c>
      <c r="F119" s="73"/>
      <c r="G119" s="73"/>
      <c r="H119" s="78" t="s">
        <v>128</v>
      </c>
    </row>
    <row r="120" spans="2:8" ht="31.5" x14ac:dyDescent="0.25">
      <c r="B120" s="79" t="s">
        <v>176</v>
      </c>
      <c r="C120" s="77" t="s">
        <v>5232</v>
      </c>
      <c r="D120" s="77" t="s">
        <v>3902</v>
      </c>
      <c r="E120" s="73" t="s">
        <v>3578</v>
      </c>
      <c r="F120" s="73"/>
      <c r="G120" s="73"/>
      <c r="H120" s="78" t="s">
        <v>128</v>
      </c>
    </row>
    <row r="121" spans="2:8" s="62" customFormat="1" ht="31.5" x14ac:dyDescent="0.25">
      <c r="B121" s="79" t="s">
        <v>207</v>
      </c>
      <c r="C121" s="77" t="s">
        <v>5235</v>
      </c>
      <c r="D121" s="77" t="s">
        <v>3784</v>
      </c>
      <c r="E121" s="73" t="s">
        <v>3521</v>
      </c>
      <c r="F121" s="73"/>
      <c r="G121" s="73"/>
      <c r="H121" s="78" t="s">
        <v>128</v>
      </c>
    </row>
    <row r="122" spans="2:8" ht="47.25" x14ac:dyDescent="0.25">
      <c r="B122" s="79" t="s">
        <v>226</v>
      </c>
      <c r="C122" s="77" t="s">
        <v>5236</v>
      </c>
      <c r="D122" s="77" t="s">
        <v>227</v>
      </c>
      <c r="E122" s="73" t="s">
        <v>3372</v>
      </c>
      <c r="F122" s="73"/>
      <c r="G122" s="73"/>
      <c r="H122" s="78" t="s">
        <v>128</v>
      </c>
    </row>
    <row r="123" spans="2:8" ht="47.25" x14ac:dyDescent="0.25">
      <c r="B123" s="552" t="s">
        <v>5033</v>
      </c>
      <c r="C123" s="552" t="s">
        <v>5034</v>
      </c>
      <c r="D123" s="552" t="s">
        <v>5035</v>
      </c>
      <c r="E123" s="73"/>
      <c r="F123" s="73"/>
      <c r="G123" s="73"/>
      <c r="H123" s="78"/>
    </row>
    <row r="124" spans="2:8" s="57" customFormat="1" ht="47.25" x14ac:dyDescent="0.25">
      <c r="B124" s="72" t="s">
        <v>576</v>
      </c>
      <c r="C124" s="72" t="s">
        <v>577</v>
      </c>
      <c r="D124" s="72" t="s">
        <v>3885</v>
      </c>
      <c r="E124" s="73" t="s">
        <v>3292</v>
      </c>
      <c r="F124" s="87">
        <v>80</v>
      </c>
      <c r="G124" s="87">
        <v>90</v>
      </c>
      <c r="H124" s="75" t="s">
        <v>575</v>
      </c>
    </row>
    <row r="125" spans="2:8" s="57" customFormat="1" ht="31.5" x14ac:dyDescent="0.25">
      <c r="B125" s="72"/>
      <c r="C125" s="72"/>
      <c r="D125" s="72" t="s">
        <v>3305</v>
      </c>
      <c r="E125" s="106"/>
      <c r="F125" s="106">
        <v>39.17</v>
      </c>
      <c r="G125" s="73">
        <v>4.1700000000000017</v>
      </c>
      <c r="H125" s="108" t="s">
        <v>575</v>
      </c>
    </row>
    <row r="126" spans="2:8" ht="31.5" x14ac:dyDescent="0.25">
      <c r="B126" s="76" t="s">
        <v>579</v>
      </c>
      <c r="C126" s="77" t="s">
        <v>580</v>
      </c>
      <c r="D126" s="77" t="s">
        <v>3914</v>
      </c>
      <c r="E126" s="73" t="s">
        <v>3522</v>
      </c>
      <c r="F126" s="73"/>
      <c r="G126" s="73"/>
      <c r="H126" s="95" t="s">
        <v>575</v>
      </c>
    </row>
    <row r="127" spans="2:8" ht="31.5" x14ac:dyDescent="0.25">
      <c r="B127" s="76" t="s">
        <v>582</v>
      </c>
      <c r="C127" s="77" t="s">
        <v>583</v>
      </c>
      <c r="D127" s="77" t="s">
        <v>5237</v>
      </c>
      <c r="E127" s="73" t="s">
        <v>3522</v>
      </c>
      <c r="F127" s="73"/>
      <c r="G127" s="73"/>
      <c r="H127" s="95" t="s">
        <v>575</v>
      </c>
    </row>
    <row r="128" spans="2:8" ht="31.5" x14ac:dyDescent="0.25">
      <c r="B128" s="76" t="s">
        <v>585</v>
      </c>
      <c r="C128" s="77" t="s">
        <v>586</v>
      </c>
      <c r="D128" s="77" t="s">
        <v>3894</v>
      </c>
      <c r="E128" s="73" t="s">
        <v>3522</v>
      </c>
      <c r="F128" s="73"/>
      <c r="G128" s="73"/>
      <c r="H128" s="95" t="s">
        <v>575</v>
      </c>
    </row>
    <row r="129" spans="2:8" s="62" customFormat="1" ht="35.25" customHeight="1" x14ac:dyDescent="0.25">
      <c r="B129" s="76" t="s">
        <v>588</v>
      </c>
      <c r="C129" s="77" t="s">
        <v>589</v>
      </c>
      <c r="D129" s="77" t="s">
        <v>590</v>
      </c>
      <c r="E129" s="73" t="s">
        <v>3522</v>
      </c>
      <c r="F129" s="73"/>
      <c r="G129" s="73"/>
      <c r="H129" s="95" t="s">
        <v>575</v>
      </c>
    </row>
    <row r="130" spans="2:8" s="62" customFormat="1" ht="20.25" customHeight="1" x14ac:dyDescent="0.25">
      <c r="B130" s="76" t="s">
        <v>591</v>
      </c>
      <c r="C130" s="77" t="s">
        <v>592</v>
      </c>
      <c r="D130" s="77" t="s">
        <v>593</v>
      </c>
      <c r="E130" s="73" t="s">
        <v>3522</v>
      </c>
      <c r="F130" s="73"/>
      <c r="G130" s="73"/>
      <c r="H130" s="95" t="s">
        <v>575</v>
      </c>
    </row>
    <row r="131" spans="2:8" ht="31.5" x14ac:dyDescent="0.25">
      <c r="B131" s="76" t="s">
        <v>594</v>
      </c>
      <c r="C131" s="77" t="s">
        <v>595</v>
      </c>
      <c r="D131" s="77" t="s">
        <v>3688</v>
      </c>
      <c r="E131" s="73" t="s">
        <v>3522</v>
      </c>
      <c r="F131" s="73"/>
      <c r="G131" s="73"/>
      <c r="H131" s="95" t="s">
        <v>575</v>
      </c>
    </row>
    <row r="132" spans="2:8" ht="31.5" x14ac:dyDescent="0.25">
      <c r="B132" s="76" t="s">
        <v>597</v>
      </c>
      <c r="C132" s="77" t="s">
        <v>598</v>
      </c>
      <c r="D132" s="77" t="s">
        <v>5238</v>
      </c>
      <c r="E132" s="73" t="s">
        <v>3522</v>
      </c>
      <c r="F132" s="73"/>
      <c r="G132" s="73"/>
      <c r="H132" s="95" t="s">
        <v>575</v>
      </c>
    </row>
    <row r="133" spans="2:8" ht="31.5" x14ac:dyDescent="0.25">
      <c r="B133" s="76" t="s">
        <v>600</v>
      </c>
      <c r="C133" s="77" t="s">
        <v>601</v>
      </c>
      <c r="D133" s="77" t="s">
        <v>3678</v>
      </c>
      <c r="E133" s="73" t="s">
        <v>4481</v>
      </c>
      <c r="F133" s="73"/>
      <c r="G133" s="73"/>
      <c r="H133" s="95" t="s">
        <v>575</v>
      </c>
    </row>
    <row r="134" spans="2:8" x14ac:dyDescent="0.25">
      <c r="B134" s="76" t="s">
        <v>603</v>
      </c>
      <c r="C134" s="77" t="s">
        <v>604</v>
      </c>
      <c r="D134" s="77" t="s">
        <v>3584</v>
      </c>
      <c r="E134" s="73" t="s">
        <v>3522</v>
      </c>
      <c r="F134" s="73"/>
      <c r="G134" s="73"/>
      <c r="H134" s="95" t="s">
        <v>575</v>
      </c>
    </row>
    <row r="135" spans="2:8" x14ac:dyDescent="0.25">
      <c r="B135" s="76" t="s">
        <v>605</v>
      </c>
      <c r="C135" s="77" t="s">
        <v>606</v>
      </c>
      <c r="D135" s="77" t="s">
        <v>3585</v>
      </c>
      <c r="E135" s="73" t="s">
        <v>3522</v>
      </c>
      <c r="F135" s="73"/>
      <c r="G135" s="73"/>
      <c r="H135" s="95" t="s">
        <v>575</v>
      </c>
    </row>
    <row r="136" spans="2:8" x14ac:dyDescent="0.25">
      <c r="B136" s="76" t="s">
        <v>607</v>
      </c>
      <c r="C136" s="77" t="s">
        <v>608</v>
      </c>
      <c r="D136" s="77" t="s">
        <v>3586</v>
      </c>
      <c r="E136" s="73" t="s">
        <v>3522</v>
      </c>
      <c r="F136" s="73"/>
      <c r="G136" s="73"/>
      <c r="H136" s="95" t="s">
        <v>575</v>
      </c>
    </row>
    <row r="137" spans="2:8" ht="31.5" x14ac:dyDescent="0.25">
      <c r="B137" s="76" t="s">
        <v>610</v>
      </c>
      <c r="C137" s="77" t="s">
        <v>611</v>
      </c>
      <c r="D137" s="77" t="s">
        <v>3587</v>
      </c>
      <c r="E137" s="73" t="s">
        <v>3522</v>
      </c>
      <c r="F137" s="73"/>
      <c r="G137" s="73"/>
      <c r="H137" s="95" t="s">
        <v>575</v>
      </c>
    </row>
    <row r="138" spans="2:8" s="57" customFormat="1" ht="47.25" x14ac:dyDescent="0.25">
      <c r="B138" s="72" t="s">
        <v>649</v>
      </c>
      <c r="C138" s="72" t="s">
        <v>650</v>
      </c>
      <c r="D138" s="72" t="s">
        <v>651</v>
      </c>
      <c r="E138" s="73" t="s">
        <v>3292</v>
      </c>
      <c r="F138" s="73" t="s">
        <v>4413</v>
      </c>
      <c r="G138" s="87">
        <v>100</v>
      </c>
      <c r="H138" s="75" t="s">
        <v>575</v>
      </c>
    </row>
    <row r="139" spans="2:8" ht="31.5" x14ac:dyDescent="0.25">
      <c r="B139" s="76" t="s">
        <v>652</v>
      </c>
      <c r="C139" s="77" t="s">
        <v>653</v>
      </c>
      <c r="D139" s="77" t="s">
        <v>3772</v>
      </c>
      <c r="E139" s="90" t="s">
        <v>3579</v>
      </c>
      <c r="F139" s="90"/>
      <c r="G139" s="90"/>
      <c r="H139" s="78" t="s">
        <v>575</v>
      </c>
    </row>
    <row r="140" spans="2:8" ht="31.5" x14ac:dyDescent="0.25">
      <c r="B140" s="76" t="s">
        <v>655</v>
      </c>
      <c r="C140" s="77" t="s">
        <v>656</v>
      </c>
      <c r="D140" s="77" t="s">
        <v>657</v>
      </c>
      <c r="E140" s="90" t="s">
        <v>3579</v>
      </c>
      <c r="F140" s="90"/>
      <c r="G140" s="90"/>
      <c r="H140" s="78" t="s">
        <v>575</v>
      </c>
    </row>
    <row r="141" spans="2:8" ht="31.5" x14ac:dyDescent="0.25">
      <c r="B141" s="76" t="s">
        <v>658</v>
      </c>
      <c r="C141" s="77" t="s">
        <v>659</v>
      </c>
      <c r="D141" s="77" t="s">
        <v>660</v>
      </c>
      <c r="E141" s="90" t="s">
        <v>3579</v>
      </c>
      <c r="F141" s="90"/>
      <c r="G141" s="90"/>
      <c r="H141" s="78" t="s">
        <v>575</v>
      </c>
    </row>
    <row r="142" spans="2:8" s="61" customFormat="1" ht="31.5" x14ac:dyDescent="0.25">
      <c r="B142" s="72" t="s">
        <v>661</v>
      </c>
      <c r="C142" s="72" t="s">
        <v>662</v>
      </c>
      <c r="D142" s="72" t="s">
        <v>3306</v>
      </c>
      <c r="E142" s="73" t="s">
        <v>3307</v>
      </c>
      <c r="F142" s="73" t="s">
        <v>4420</v>
      </c>
      <c r="G142" s="73" t="s">
        <v>3308</v>
      </c>
      <c r="H142" s="75" t="s">
        <v>3309</v>
      </c>
    </row>
    <row r="143" spans="2:8" s="61" customFormat="1" ht="31.5" x14ac:dyDescent="0.25">
      <c r="B143" s="72"/>
      <c r="C143" s="72"/>
      <c r="D143" s="72" t="s">
        <v>3310</v>
      </c>
      <c r="E143" s="73" t="s">
        <v>3292</v>
      </c>
      <c r="F143" s="87">
        <v>52</v>
      </c>
      <c r="G143" s="87">
        <v>63</v>
      </c>
      <c r="H143" s="75" t="s">
        <v>3309</v>
      </c>
    </row>
    <row r="144" spans="2:8" ht="33" customHeight="1" x14ac:dyDescent="0.25">
      <c r="B144" s="76" t="s">
        <v>664</v>
      </c>
      <c r="C144" s="77" t="s">
        <v>665</v>
      </c>
      <c r="D144" s="77" t="s">
        <v>666</v>
      </c>
      <c r="E144" s="90" t="s">
        <v>3568</v>
      </c>
      <c r="F144" s="169"/>
      <c r="G144" s="169"/>
      <c r="H144" s="78" t="s">
        <v>3309</v>
      </c>
    </row>
    <row r="145" spans="2:8" s="62" customFormat="1" ht="31.5" x14ac:dyDescent="0.25">
      <c r="B145" s="76" t="s">
        <v>667</v>
      </c>
      <c r="C145" s="77" t="s">
        <v>668</v>
      </c>
      <c r="D145" s="77" t="s">
        <v>669</v>
      </c>
      <c r="E145" s="90" t="s">
        <v>3372</v>
      </c>
      <c r="F145" s="90"/>
      <c r="G145" s="90"/>
      <c r="H145" s="78" t="s">
        <v>3309</v>
      </c>
    </row>
    <row r="146" spans="2:8" ht="47.25" x14ac:dyDescent="0.25">
      <c r="B146" s="68" t="s">
        <v>3299</v>
      </c>
      <c r="C146" s="68"/>
      <c r="D146" s="68" t="s">
        <v>3311</v>
      </c>
      <c r="E146" s="69" t="s">
        <v>3307</v>
      </c>
      <c r="F146" s="69" t="s">
        <v>4464</v>
      </c>
      <c r="G146" s="69" t="s">
        <v>4465</v>
      </c>
      <c r="H146" s="86"/>
    </row>
    <row r="147" spans="2:8" s="65" customFormat="1" ht="31.5" x14ac:dyDescent="0.25">
      <c r="B147" s="72" t="s">
        <v>612</v>
      </c>
      <c r="C147" s="72" t="s">
        <v>613</v>
      </c>
      <c r="D147" s="72" t="s">
        <v>614</v>
      </c>
      <c r="E147" s="73" t="s">
        <v>3292</v>
      </c>
      <c r="F147" s="73" t="s">
        <v>4303</v>
      </c>
      <c r="G147" s="87">
        <v>100</v>
      </c>
      <c r="H147" s="75" t="s">
        <v>575</v>
      </c>
    </row>
    <row r="148" spans="2:8" ht="31.5" x14ac:dyDescent="0.25">
      <c r="B148" s="76" t="s">
        <v>615</v>
      </c>
      <c r="C148" s="77" t="s">
        <v>3595</v>
      </c>
      <c r="D148" s="77" t="s">
        <v>3596</v>
      </c>
      <c r="E148" s="73" t="s">
        <v>3522</v>
      </c>
      <c r="F148" s="73"/>
      <c r="G148" s="73"/>
      <c r="H148" s="78" t="s">
        <v>575</v>
      </c>
    </row>
    <row r="149" spans="2:8" x14ac:dyDescent="0.25">
      <c r="B149" s="76" t="s">
        <v>618</v>
      </c>
      <c r="C149" s="77" t="s">
        <v>3597</v>
      </c>
      <c r="D149" s="77" t="s">
        <v>620</v>
      </c>
      <c r="E149" s="73" t="s">
        <v>3522</v>
      </c>
      <c r="F149" s="73"/>
      <c r="G149" s="73"/>
      <c r="H149" s="78" t="s">
        <v>575</v>
      </c>
    </row>
    <row r="150" spans="2:8" s="62" customFormat="1" ht="31.5" x14ac:dyDescent="0.25">
      <c r="B150" s="76" t="s">
        <v>621</v>
      </c>
      <c r="C150" s="77" t="s">
        <v>3598</v>
      </c>
      <c r="D150" s="77" t="s">
        <v>623</v>
      </c>
      <c r="E150" s="73" t="s">
        <v>3522</v>
      </c>
      <c r="F150" s="73"/>
      <c r="G150" s="73"/>
      <c r="H150" s="78" t="s">
        <v>575</v>
      </c>
    </row>
    <row r="151" spans="2:8" s="62" customFormat="1" ht="47.25" x14ac:dyDescent="0.25">
      <c r="B151" s="76" t="s">
        <v>624</v>
      </c>
      <c r="C151" s="77" t="s">
        <v>625</v>
      </c>
      <c r="D151" s="77" t="s">
        <v>3590</v>
      </c>
      <c r="E151" s="73" t="s">
        <v>3522</v>
      </c>
      <c r="F151" s="73"/>
      <c r="G151" s="73"/>
      <c r="H151" s="78" t="s">
        <v>575</v>
      </c>
    </row>
    <row r="152" spans="2:8" ht="31.5" x14ac:dyDescent="0.25">
      <c r="B152" s="76" t="s">
        <v>626</v>
      </c>
      <c r="C152" s="77" t="s">
        <v>3599</v>
      </c>
      <c r="D152" s="77" t="s">
        <v>3591</v>
      </c>
      <c r="E152" s="73" t="s">
        <v>3522</v>
      </c>
      <c r="F152" s="73"/>
      <c r="G152" s="73"/>
      <c r="H152" s="78" t="s">
        <v>575</v>
      </c>
    </row>
    <row r="153" spans="2:8" ht="31.5" x14ac:dyDescent="0.25">
      <c r="B153" s="76" t="s">
        <v>3592</v>
      </c>
      <c r="C153" s="77" t="s">
        <v>5239</v>
      </c>
      <c r="D153" s="77" t="s">
        <v>3594</v>
      </c>
      <c r="E153" s="73" t="s">
        <v>3593</v>
      </c>
      <c r="F153" s="73"/>
      <c r="G153" s="73"/>
      <c r="H153" s="78" t="s">
        <v>575</v>
      </c>
    </row>
    <row r="154" spans="2:8" x14ac:dyDescent="0.25">
      <c r="B154" s="76" t="s">
        <v>631</v>
      </c>
      <c r="C154" s="77" t="s">
        <v>3600</v>
      </c>
      <c r="D154" s="77" t="s">
        <v>3601</v>
      </c>
      <c r="E154" s="73" t="s">
        <v>3522</v>
      </c>
      <c r="F154" s="73"/>
      <c r="G154" s="73"/>
      <c r="H154" s="78" t="s">
        <v>575</v>
      </c>
    </row>
    <row r="155" spans="2:8" s="57" customFormat="1" ht="31.5" x14ac:dyDescent="0.25">
      <c r="B155" s="72" t="s">
        <v>2121</v>
      </c>
      <c r="C155" s="72" t="s">
        <v>2122</v>
      </c>
      <c r="D155" s="72" t="s">
        <v>2123</v>
      </c>
      <c r="E155" s="73" t="s">
        <v>3292</v>
      </c>
      <c r="F155" s="87">
        <v>30</v>
      </c>
      <c r="G155" s="87">
        <v>100</v>
      </c>
      <c r="H155" s="75" t="s">
        <v>3312</v>
      </c>
    </row>
    <row r="156" spans="2:8" ht="47.25" x14ac:dyDescent="0.25">
      <c r="B156" s="76" t="s">
        <v>2124</v>
      </c>
      <c r="C156" s="77" t="s">
        <v>2125</v>
      </c>
      <c r="D156" s="77" t="s">
        <v>3858</v>
      </c>
      <c r="E156" s="73" t="s">
        <v>3522</v>
      </c>
      <c r="F156" s="87"/>
      <c r="G156" s="87"/>
      <c r="H156" s="78" t="s">
        <v>3312</v>
      </c>
    </row>
    <row r="157" spans="2:8" s="57" customFormat="1" ht="31.5" x14ac:dyDescent="0.25">
      <c r="B157" s="72" t="s">
        <v>1934</v>
      </c>
      <c r="C157" s="72" t="s">
        <v>1935</v>
      </c>
      <c r="D157" s="72" t="s">
        <v>1936</v>
      </c>
      <c r="E157" s="73" t="s">
        <v>3292</v>
      </c>
      <c r="F157" s="87">
        <v>50</v>
      </c>
      <c r="G157" s="87">
        <v>100</v>
      </c>
      <c r="H157" s="75" t="s">
        <v>3312</v>
      </c>
    </row>
    <row r="158" spans="2:8" ht="31.5" x14ac:dyDescent="0.25">
      <c r="B158" s="76" t="s">
        <v>1937</v>
      </c>
      <c r="C158" s="77" t="s">
        <v>3602</v>
      </c>
      <c r="D158" s="77" t="s">
        <v>3603</v>
      </c>
      <c r="E158" s="73" t="s">
        <v>3522</v>
      </c>
      <c r="F158" s="87"/>
      <c r="G158" s="87"/>
      <c r="H158" s="78" t="s">
        <v>3312</v>
      </c>
    </row>
    <row r="159" spans="2:8" s="57" customFormat="1" ht="31.5" x14ac:dyDescent="0.25">
      <c r="B159" s="72" t="s">
        <v>2160</v>
      </c>
      <c r="C159" s="72" t="s">
        <v>2161</v>
      </c>
      <c r="D159" s="72" t="s">
        <v>2162</v>
      </c>
      <c r="E159" s="73" t="s">
        <v>3292</v>
      </c>
      <c r="F159" s="87">
        <v>100</v>
      </c>
      <c r="G159" s="87">
        <v>100</v>
      </c>
      <c r="H159" s="75" t="s">
        <v>3313</v>
      </c>
    </row>
    <row r="160" spans="2:8" ht="47.25" x14ac:dyDescent="0.25">
      <c r="B160" s="76" t="s">
        <v>2163</v>
      </c>
      <c r="C160" s="77" t="s">
        <v>2164</v>
      </c>
      <c r="D160" s="77" t="s">
        <v>3604</v>
      </c>
      <c r="E160" s="73" t="s">
        <v>3522</v>
      </c>
      <c r="F160" s="87"/>
      <c r="G160" s="87"/>
      <c r="H160" s="78" t="s">
        <v>3313</v>
      </c>
    </row>
    <row r="161" spans="2:8" ht="47.25" x14ac:dyDescent="0.25">
      <c r="B161" s="68" t="s">
        <v>3314</v>
      </c>
      <c r="C161" s="68"/>
      <c r="D161" s="68" t="s">
        <v>3315</v>
      </c>
      <c r="E161" s="69" t="s">
        <v>3566</v>
      </c>
      <c r="F161" s="70">
        <v>0.6</v>
      </c>
      <c r="G161" s="71">
        <v>0.75</v>
      </c>
      <c r="H161" s="86"/>
    </row>
    <row r="162" spans="2:8" s="61" customFormat="1" ht="47.25" x14ac:dyDescent="0.25">
      <c r="B162" s="91" t="s">
        <v>7</v>
      </c>
      <c r="C162" s="91" t="s">
        <v>8</v>
      </c>
      <c r="D162" s="91" t="s">
        <v>3316</v>
      </c>
      <c r="E162" s="73" t="s">
        <v>3317</v>
      </c>
      <c r="F162" s="87">
        <v>2.4310170519646834</v>
      </c>
      <c r="G162" s="87">
        <v>2.4992249106962299</v>
      </c>
      <c r="H162" s="75" t="s">
        <v>5</v>
      </c>
    </row>
    <row r="163" spans="2:8" s="61" customFormat="1" ht="31.5" x14ac:dyDescent="0.25">
      <c r="B163" s="91"/>
      <c r="C163" s="91"/>
      <c r="D163" s="91" t="s">
        <v>3318</v>
      </c>
      <c r="E163" s="73" t="s">
        <v>3292</v>
      </c>
      <c r="F163" s="73">
        <v>5.4000000000000003E-3</v>
      </c>
      <c r="G163" s="73">
        <v>5.0000000000000001E-3</v>
      </c>
      <c r="H163" s="75" t="s">
        <v>5</v>
      </c>
    </row>
    <row r="164" spans="2:8" s="61" customFormat="1" x14ac:dyDescent="0.25">
      <c r="B164" s="91"/>
      <c r="C164" s="91"/>
      <c r="D164" s="91" t="s">
        <v>3319</v>
      </c>
      <c r="E164" s="73" t="s">
        <v>3320</v>
      </c>
      <c r="F164" s="73" t="s">
        <v>3321</v>
      </c>
      <c r="G164" s="73" t="s">
        <v>3321</v>
      </c>
      <c r="H164" s="75" t="s">
        <v>5</v>
      </c>
    </row>
    <row r="165" spans="2:8" ht="31.5" x14ac:dyDescent="0.25">
      <c r="B165" s="76" t="s">
        <v>10</v>
      </c>
      <c r="C165" s="76" t="s">
        <v>3605</v>
      </c>
      <c r="D165" s="76" t="s">
        <v>3899</v>
      </c>
      <c r="E165" s="73" t="s">
        <v>3372</v>
      </c>
      <c r="F165" s="73"/>
      <c r="G165" s="74"/>
      <c r="H165" s="78" t="s">
        <v>5</v>
      </c>
    </row>
    <row r="166" spans="2:8" ht="31.5" x14ac:dyDescent="0.25">
      <c r="B166" s="76" t="s">
        <v>13</v>
      </c>
      <c r="C166" s="76" t="s">
        <v>3606</v>
      </c>
      <c r="D166" s="76" t="s">
        <v>15</v>
      </c>
      <c r="E166" s="73" t="s">
        <v>3610</v>
      </c>
      <c r="F166" s="73"/>
      <c r="G166" s="74"/>
      <c r="H166" s="78" t="s">
        <v>5</v>
      </c>
    </row>
    <row r="167" spans="2:8" ht="47.25" x14ac:dyDescent="0.25">
      <c r="B167" s="76" t="s">
        <v>16</v>
      </c>
      <c r="C167" s="76" t="s">
        <v>3607</v>
      </c>
      <c r="D167" s="76" t="s">
        <v>18</v>
      </c>
      <c r="E167" s="73" t="s">
        <v>3610</v>
      </c>
      <c r="F167" s="73"/>
      <c r="G167" s="74"/>
      <c r="H167" s="78" t="s">
        <v>5</v>
      </c>
    </row>
    <row r="168" spans="2:8" ht="47.25" x14ac:dyDescent="0.25">
      <c r="B168" s="76" t="s">
        <v>19</v>
      </c>
      <c r="C168" s="76" t="s">
        <v>3608</v>
      </c>
      <c r="D168" s="76" t="s">
        <v>21</v>
      </c>
      <c r="E168" s="73" t="s">
        <v>3611</v>
      </c>
      <c r="F168" s="73"/>
      <c r="G168" s="74"/>
      <c r="H168" s="78" t="s">
        <v>5</v>
      </c>
    </row>
    <row r="169" spans="2:8" s="62" customFormat="1" ht="31.5" x14ac:dyDescent="0.25">
      <c r="B169" s="76" t="s">
        <v>22</v>
      </c>
      <c r="C169" s="76" t="s">
        <v>3609</v>
      </c>
      <c r="D169" s="76" t="s">
        <v>24</v>
      </c>
      <c r="E169" s="73" t="s">
        <v>3372</v>
      </c>
      <c r="F169" s="73"/>
      <c r="G169" s="74"/>
      <c r="H169" s="78" t="s">
        <v>5</v>
      </c>
    </row>
    <row r="170" spans="2:8" s="62" customFormat="1" ht="31.5" x14ac:dyDescent="0.25">
      <c r="B170" s="76" t="s">
        <v>25</v>
      </c>
      <c r="C170" s="76" t="s">
        <v>3612</v>
      </c>
      <c r="D170" s="76" t="s">
        <v>27</v>
      </c>
      <c r="E170" s="73" t="s">
        <v>3610</v>
      </c>
      <c r="F170" s="73"/>
      <c r="G170" s="74"/>
      <c r="H170" s="78" t="s">
        <v>5</v>
      </c>
    </row>
    <row r="171" spans="2:8" ht="31.5" x14ac:dyDescent="0.25">
      <c r="B171" s="76" t="s">
        <v>28</v>
      </c>
      <c r="C171" s="76" t="s">
        <v>3613</v>
      </c>
      <c r="D171" s="76" t="s">
        <v>30</v>
      </c>
      <c r="E171" s="73" t="s">
        <v>3610</v>
      </c>
      <c r="F171" s="73"/>
      <c r="G171" s="74"/>
      <c r="H171" s="78" t="s">
        <v>5</v>
      </c>
    </row>
    <row r="172" spans="2:8" ht="47.25" x14ac:dyDescent="0.25">
      <c r="B172" s="76" t="s">
        <v>31</v>
      </c>
      <c r="C172" s="76" t="s">
        <v>3614</v>
      </c>
      <c r="D172" s="76" t="s">
        <v>3745</v>
      </c>
      <c r="E172" s="73" t="s">
        <v>3610</v>
      </c>
      <c r="F172" s="73"/>
      <c r="G172" s="74"/>
      <c r="H172" s="78" t="s">
        <v>5</v>
      </c>
    </row>
    <row r="173" spans="2:8" ht="31.5" x14ac:dyDescent="0.25">
      <c r="B173" s="76" t="s">
        <v>34</v>
      </c>
      <c r="C173" s="77" t="s">
        <v>3615</v>
      </c>
      <c r="D173" s="77" t="s">
        <v>36</v>
      </c>
      <c r="E173" s="73" t="s">
        <v>3610</v>
      </c>
      <c r="F173" s="73"/>
      <c r="G173" s="74"/>
      <c r="H173" s="78" t="s">
        <v>5</v>
      </c>
    </row>
    <row r="174" spans="2:8" s="62" customFormat="1" ht="31.5" x14ac:dyDescent="0.25">
      <c r="B174" s="76" t="s">
        <v>37</v>
      </c>
      <c r="C174" s="77" t="s">
        <v>3616</v>
      </c>
      <c r="D174" s="77" t="s">
        <v>3915</v>
      </c>
      <c r="E174" s="73" t="s">
        <v>3372</v>
      </c>
      <c r="F174" s="73"/>
      <c r="G174" s="74"/>
      <c r="H174" s="78" t="s">
        <v>5</v>
      </c>
    </row>
    <row r="175" spans="2:8" s="62" customFormat="1" ht="31.5" x14ac:dyDescent="0.25">
      <c r="B175" s="76" t="s">
        <v>40</v>
      </c>
      <c r="C175" s="77" t="s">
        <v>3617</v>
      </c>
      <c r="D175" s="77" t="s">
        <v>3900</v>
      </c>
      <c r="E175" s="73" t="s">
        <v>3372</v>
      </c>
      <c r="F175" s="73"/>
      <c r="G175" s="74"/>
      <c r="H175" s="78" t="s">
        <v>5</v>
      </c>
    </row>
    <row r="176" spans="2:8" s="62" customFormat="1" x14ac:dyDescent="0.25">
      <c r="B176" s="76" t="s">
        <v>43</v>
      </c>
      <c r="C176" s="76" t="s">
        <v>44</v>
      </c>
      <c r="D176" s="77" t="s">
        <v>3654</v>
      </c>
      <c r="E176" s="73" t="s">
        <v>3372</v>
      </c>
      <c r="F176" s="73"/>
      <c r="G176" s="74"/>
      <c r="H176" s="78" t="s">
        <v>5</v>
      </c>
    </row>
    <row r="177" spans="2:8" s="62" customFormat="1" ht="31.5" x14ac:dyDescent="0.25">
      <c r="B177" s="76" t="s">
        <v>46</v>
      </c>
      <c r="C177" s="77" t="s">
        <v>3623</v>
      </c>
      <c r="D177" s="77" t="s">
        <v>48</v>
      </c>
      <c r="E177" s="73" t="s">
        <v>3372</v>
      </c>
      <c r="F177" s="73"/>
      <c r="G177" s="74"/>
      <c r="H177" s="78" t="s">
        <v>5</v>
      </c>
    </row>
    <row r="178" spans="2:8" s="62" customFormat="1" x14ac:dyDescent="0.25">
      <c r="B178" s="76" t="s">
        <v>49</v>
      </c>
      <c r="C178" s="77" t="s">
        <v>3618</v>
      </c>
      <c r="D178" s="77" t="s">
        <v>3619</v>
      </c>
      <c r="E178" s="73" t="s">
        <v>3593</v>
      </c>
      <c r="F178" s="73"/>
      <c r="G178" s="74"/>
      <c r="H178" s="78" t="s">
        <v>5</v>
      </c>
    </row>
    <row r="179" spans="2:8" s="62" customFormat="1" ht="31.5" x14ac:dyDescent="0.25">
      <c r="B179" s="76" t="s">
        <v>52</v>
      </c>
      <c r="C179" s="77" t="s">
        <v>3620</v>
      </c>
      <c r="D179" s="77" t="s">
        <v>3857</v>
      </c>
      <c r="E179" s="73" t="s">
        <v>3372</v>
      </c>
      <c r="F179" s="73"/>
      <c r="G179" s="74"/>
      <c r="H179" s="78" t="s">
        <v>5</v>
      </c>
    </row>
    <row r="180" spans="2:8" s="62" customFormat="1" ht="31.5" x14ac:dyDescent="0.25">
      <c r="B180" s="76" t="s">
        <v>55</v>
      </c>
      <c r="C180" s="77" t="s">
        <v>3621</v>
      </c>
      <c r="D180" s="77" t="s">
        <v>3916</v>
      </c>
      <c r="E180" s="73" t="s">
        <v>3372</v>
      </c>
      <c r="F180" s="73"/>
      <c r="G180" s="74"/>
      <c r="H180" s="78" t="s">
        <v>5</v>
      </c>
    </row>
    <row r="181" spans="2:8" s="62" customFormat="1" ht="31.5" x14ac:dyDescent="0.25">
      <c r="B181" s="76" t="s">
        <v>58</v>
      </c>
      <c r="C181" s="77" t="s">
        <v>3622</v>
      </c>
      <c r="D181" s="77" t="s">
        <v>60</v>
      </c>
      <c r="E181" s="73" t="s">
        <v>3610</v>
      </c>
      <c r="F181" s="73"/>
      <c r="G181" s="74"/>
      <c r="H181" s="78" t="s">
        <v>5</v>
      </c>
    </row>
    <row r="182" spans="2:8" ht="31.5" x14ac:dyDescent="0.25">
      <c r="B182" s="76" t="s">
        <v>61</v>
      </c>
      <c r="C182" s="77" t="s">
        <v>3624</v>
      </c>
      <c r="D182" s="77" t="s">
        <v>63</v>
      </c>
      <c r="E182" s="73" t="s">
        <v>3610</v>
      </c>
      <c r="F182" s="73"/>
      <c r="G182" s="74"/>
      <c r="H182" s="78" t="s">
        <v>5</v>
      </c>
    </row>
    <row r="183" spans="2:8" s="62" customFormat="1" ht="31.5" x14ac:dyDescent="0.25">
      <c r="B183" s="76" t="s">
        <v>64</v>
      </c>
      <c r="C183" s="77" t="s">
        <v>65</v>
      </c>
      <c r="D183" s="77" t="s">
        <v>3859</v>
      </c>
      <c r="E183" s="73" t="s">
        <v>3522</v>
      </c>
      <c r="F183" s="73"/>
      <c r="G183" s="74"/>
      <c r="H183" s="78" t="s">
        <v>5</v>
      </c>
    </row>
    <row r="184" spans="2:8" s="62" customFormat="1" ht="31.5" x14ac:dyDescent="0.25">
      <c r="B184" s="76" t="s">
        <v>67</v>
      </c>
      <c r="C184" s="77" t="s">
        <v>68</v>
      </c>
      <c r="D184" s="77" t="s">
        <v>3856</v>
      </c>
      <c r="E184" s="73" t="s">
        <v>3522</v>
      </c>
      <c r="F184" s="73"/>
      <c r="G184" s="74"/>
      <c r="H184" s="78" t="s">
        <v>5</v>
      </c>
    </row>
    <row r="185" spans="2:8" s="62" customFormat="1" ht="31.5" x14ac:dyDescent="0.25">
      <c r="B185" s="76" t="s">
        <v>70</v>
      </c>
      <c r="C185" s="77" t="s">
        <v>3625</v>
      </c>
      <c r="D185" s="77" t="s">
        <v>72</v>
      </c>
      <c r="E185" s="73" t="s">
        <v>3372</v>
      </c>
      <c r="F185" s="73"/>
      <c r="G185" s="74"/>
      <c r="H185" s="78" t="s">
        <v>5</v>
      </c>
    </row>
    <row r="186" spans="2:8" s="62" customFormat="1" x14ac:dyDescent="0.25">
      <c r="B186" s="76" t="s">
        <v>73</v>
      </c>
      <c r="C186" s="77" t="s">
        <v>74</v>
      </c>
      <c r="D186" s="77" t="s">
        <v>75</v>
      </c>
      <c r="E186" s="73" t="s">
        <v>3372</v>
      </c>
      <c r="F186" s="73"/>
      <c r="G186" s="74"/>
      <c r="H186" s="78" t="s">
        <v>5</v>
      </c>
    </row>
    <row r="187" spans="2:8" ht="31.5" x14ac:dyDescent="0.25">
      <c r="B187" s="76" t="s">
        <v>76</v>
      </c>
      <c r="C187" s="77" t="s">
        <v>3626</v>
      </c>
      <c r="D187" s="77" t="s">
        <v>3627</v>
      </c>
      <c r="E187" s="73" t="s">
        <v>3522</v>
      </c>
      <c r="F187" s="73"/>
      <c r="G187" s="74"/>
      <c r="H187" s="78" t="s">
        <v>5</v>
      </c>
    </row>
    <row r="188" spans="2:8" ht="47.25" x14ac:dyDescent="0.25">
      <c r="B188" s="76" t="s">
        <v>79</v>
      </c>
      <c r="C188" s="77" t="s">
        <v>3628</v>
      </c>
      <c r="D188" s="77" t="s">
        <v>81</v>
      </c>
      <c r="E188" s="73" t="s">
        <v>3522</v>
      </c>
      <c r="F188" s="73"/>
      <c r="G188" s="74"/>
      <c r="H188" s="78" t="s">
        <v>5</v>
      </c>
    </row>
    <row r="189" spans="2:8" s="57" customFormat="1" ht="47.25" x14ac:dyDescent="0.25">
      <c r="B189" s="91" t="s">
        <v>83</v>
      </c>
      <c r="C189" s="91" t="s">
        <v>84</v>
      </c>
      <c r="D189" s="91" t="s">
        <v>85</v>
      </c>
      <c r="E189" s="73" t="s">
        <v>3292</v>
      </c>
      <c r="F189" s="87">
        <v>97</v>
      </c>
      <c r="G189" s="87">
        <v>100</v>
      </c>
      <c r="H189" s="75" t="s">
        <v>5</v>
      </c>
    </row>
    <row r="190" spans="2:8" ht="31.5" x14ac:dyDescent="0.25">
      <c r="B190" s="76" t="s">
        <v>86</v>
      </c>
      <c r="C190" s="76" t="s">
        <v>87</v>
      </c>
      <c r="D190" s="76" t="s">
        <v>88</v>
      </c>
      <c r="E190" s="73" t="s">
        <v>3372</v>
      </c>
      <c r="F190" s="87"/>
      <c r="G190" s="74"/>
      <c r="H190" s="78" t="s">
        <v>5</v>
      </c>
    </row>
    <row r="191" spans="2:8" x14ac:dyDescent="0.25">
      <c r="B191" s="76" t="s">
        <v>89</v>
      </c>
      <c r="C191" s="76" t="s">
        <v>90</v>
      </c>
      <c r="D191" s="76" t="s">
        <v>91</v>
      </c>
      <c r="E191" s="73" t="s">
        <v>3372</v>
      </c>
      <c r="F191" s="87"/>
      <c r="G191" s="74"/>
      <c r="H191" s="78" t="s">
        <v>5</v>
      </c>
    </row>
    <row r="192" spans="2:8" s="57" customFormat="1" ht="47.25" x14ac:dyDescent="0.25">
      <c r="B192" s="72" t="s">
        <v>2057</v>
      </c>
      <c r="C192" s="72" t="s">
        <v>2058</v>
      </c>
      <c r="D192" s="72" t="s">
        <v>2059</v>
      </c>
      <c r="E192" s="73" t="s">
        <v>3292</v>
      </c>
      <c r="F192" s="87">
        <v>80</v>
      </c>
      <c r="G192" s="87">
        <v>100</v>
      </c>
      <c r="H192" s="75" t="s">
        <v>3312</v>
      </c>
    </row>
    <row r="193" spans="2:8" ht="47.25" x14ac:dyDescent="0.25">
      <c r="B193" s="76" t="s">
        <v>2060</v>
      </c>
      <c r="C193" s="77" t="s">
        <v>2061</v>
      </c>
      <c r="D193" s="77" t="s">
        <v>2062</v>
      </c>
      <c r="E193" s="88" t="s">
        <v>3522</v>
      </c>
      <c r="F193" s="73"/>
      <c r="G193" s="74"/>
      <c r="H193" s="78" t="s">
        <v>3312</v>
      </c>
    </row>
    <row r="194" spans="2:8" ht="47.25" x14ac:dyDescent="0.25">
      <c r="B194" s="76" t="s">
        <v>2063</v>
      </c>
      <c r="C194" s="77" t="s">
        <v>2064</v>
      </c>
      <c r="D194" s="77" t="s">
        <v>2065</v>
      </c>
      <c r="E194" s="88" t="s">
        <v>3522</v>
      </c>
      <c r="F194" s="88"/>
      <c r="G194" s="88"/>
      <c r="H194" s="78" t="s">
        <v>3312</v>
      </c>
    </row>
    <row r="195" spans="2:8" ht="47.25" x14ac:dyDescent="0.25">
      <c r="B195" s="68" t="s">
        <v>3322</v>
      </c>
      <c r="C195" s="68"/>
      <c r="D195" s="68" t="s">
        <v>3323</v>
      </c>
      <c r="E195" s="69" t="s">
        <v>3566</v>
      </c>
      <c r="F195" s="69" t="s">
        <v>4466</v>
      </c>
      <c r="G195" s="69">
        <v>98.17</v>
      </c>
      <c r="H195" s="86"/>
    </row>
    <row r="196" spans="2:8" s="61" customFormat="1" ht="63" x14ac:dyDescent="0.25">
      <c r="B196" s="72" t="s">
        <v>1492</v>
      </c>
      <c r="C196" s="72" t="s">
        <v>1493</v>
      </c>
      <c r="D196" s="72" t="s">
        <v>3324</v>
      </c>
      <c r="E196" s="92" t="s">
        <v>3325</v>
      </c>
      <c r="F196" s="92">
        <v>0.78</v>
      </c>
      <c r="G196" s="92">
        <v>0.88</v>
      </c>
      <c r="H196" s="72" t="s">
        <v>1491</v>
      </c>
    </row>
    <row r="197" spans="2:8" s="62" customFormat="1" ht="62.25" customHeight="1" x14ac:dyDescent="0.25">
      <c r="B197" s="76" t="s">
        <v>1495</v>
      </c>
      <c r="C197" s="77" t="s">
        <v>1496</v>
      </c>
      <c r="D197" s="77" t="s">
        <v>3651</v>
      </c>
      <c r="E197" s="88" t="s">
        <v>3372</v>
      </c>
      <c r="F197" s="88"/>
      <c r="G197" s="88"/>
      <c r="H197" s="77" t="s">
        <v>1491</v>
      </c>
    </row>
    <row r="198" spans="2:8" ht="47.25" x14ac:dyDescent="0.25">
      <c r="B198" s="76" t="s">
        <v>1498</v>
      </c>
      <c r="C198" s="76" t="s">
        <v>1499</v>
      </c>
      <c r="D198" s="77" t="s">
        <v>3629</v>
      </c>
      <c r="E198" s="88" t="s">
        <v>3522</v>
      </c>
      <c r="F198" s="88"/>
      <c r="G198" s="88"/>
      <c r="H198" s="77" t="s">
        <v>1491</v>
      </c>
    </row>
    <row r="199" spans="2:8" s="62" customFormat="1" ht="47.25" x14ac:dyDescent="0.25">
      <c r="B199" s="76" t="s">
        <v>1501</v>
      </c>
      <c r="C199" s="76" t="s">
        <v>1502</v>
      </c>
      <c r="D199" s="77" t="s">
        <v>3630</v>
      </c>
      <c r="E199" s="88" t="s">
        <v>3372</v>
      </c>
      <c r="F199" s="88"/>
      <c r="G199" s="88"/>
      <c r="H199" s="77" t="s">
        <v>1491</v>
      </c>
    </row>
    <row r="200" spans="2:8" s="62" customFormat="1" ht="47.25" x14ac:dyDescent="0.25">
      <c r="B200" s="76" t="s">
        <v>1504</v>
      </c>
      <c r="C200" s="76" t="s">
        <v>5244</v>
      </c>
      <c r="D200" s="77" t="s">
        <v>5240</v>
      </c>
      <c r="E200" s="88" t="s">
        <v>3631</v>
      </c>
      <c r="F200" s="88"/>
      <c r="G200" s="88"/>
      <c r="H200" s="77" t="s">
        <v>1491</v>
      </c>
    </row>
    <row r="201" spans="2:8" s="62" customFormat="1" ht="47.25" x14ac:dyDescent="0.25">
      <c r="B201" s="76" t="s">
        <v>1507</v>
      </c>
      <c r="C201" s="76" t="s">
        <v>5242</v>
      </c>
      <c r="D201" s="77" t="s">
        <v>3632</v>
      </c>
      <c r="E201" s="88" t="s">
        <v>3522</v>
      </c>
      <c r="F201" s="88"/>
      <c r="G201" s="88"/>
      <c r="H201" s="77" t="s">
        <v>1491</v>
      </c>
    </row>
    <row r="202" spans="2:8" s="62" customFormat="1" ht="47.25" x14ac:dyDescent="0.25">
      <c r="B202" s="76" t="s">
        <v>1510</v>
      </c>
      <c r="C202" s="76" t="s">
        <v>1511</v>
      </c>
      <c r="D202" s="77" t="s">
        <v>3633</v>
      </c>
      <c r="E202" s="88" t="s">
        <v>3372</v>
      </c>
      <c r="F202" s="88"/>
      <c r="G202" s="88"/>
      <c r="H202" s="77" t="s">
        <v>1491</v>
      </c>
    </row>
    <row r="203" spans="2:8" ht="47.25" x14ac:dyDescent="0.25">
      <c r="B203" s="76" t="s">
        <v>1513</v>
      </c>
      <c r="C203" s="77" t="s">
        <v>5243</v>
      </c>
      <c r="D203" s="77" t="s">
        <v>5241</v>
      </c>
      <c r="E203" s="88" t="s">
        <v>3372</v>
      </c>
      <c r="F203" s="88"/>
      <c r="G203" s="88"/>
      <c r="H203" s="77" t="s">
        <v>1491</v>
      </c>
    </row>
    <row r="204" spans="2:8" s="57" customFormat="1" ht="31.5" x14ac:dyDescent="0.25">
      <c r="B204" s="72" t="s">
        <v>1045</v>
      </c>
      <c r="C204" s="72" t="s">
        <v>1046</v>
      </c>
      <c r="D204" s="72" t="s">
        <v>3634</v>
      </c>
      <c r="E204" s="92" t="s">
        <v>3292</v>
      </c>
      <c r="F204" s="92" t="s">
        <v>4086</v>
      </c>
      <c r="G204" s="170">
        <v>100</v>
      </c>
      <c r="H204" s="72" t="s">
        <v>3326</v>
      </c>
    </row>
    <row r="205" spans="2:8" ht="31.5" x14ac:dyDescent="0.25">
      <c r="B205" s="76" t="s">
        <v>1048</v>
      </c>
      <c r="C205" s="76" t="s">
        <v>1049</v>
      </c>
      <c r="D205" s="77" t="s">
        <v>3635</v>
      </c>
      <c r="E205" s="88" t="s">
        <v>3372</v>
      </c>
      <c r="F205" s="88"/>
      <c r="G205" s="88"/>
      <c r="H205" s="77" t="s">
        <v>3326</v>
      </c>
    </row>
    <row r="206" spans="2:8" s="62" customFormat="1" ht="47.25" x14ac:dyDescent="0.25">
      <c r="B206" s="76" t="s">
        <v>1051</v>
      </c>
      <c r="C206" s="76" t="s">
        <v>1052</v>
      </c>
      <c r="D206" s="77" t="s">
        <v>3636</v>
      </c>
      <c r="E206" s="88" t="s">
        <v>3639</v>
      </c>
      <c r="F206" s="88"/>
      <c r="G206" s="88"/>
      <c r="H206" s="77" t="s">
        <v>3326</v>
      </c>
    </row>
    <row r="207" spans="2:8" s="62" customFormat="1" ht="47.25" x14ac:dyDescent="0.25">
      <c r="B207" s="76" t="s">
        <v>1054</v>
      </c>
      <c r="C207" s="77" t="s">
        <v>1055</v>
      </c>
      <c r="D207" s="77" t="s">
        <v>3637</v>
      </c>
      <c r="E207" s="88" t="s">
        <v>3639</v>
      </c>
      <c r="F207" s="88"/>
      <c r="G207" s="88"/>
      <c r="H207" s="77" t="s">
        <v>3326</v>
      </c>
    </row>
    <row r="208" spans="2:8" ht="47.25" x14ac:dyDescent="0.25">
      <c r="B208" s="76" t="s">
        <v>1057</v>
      </c>
      <c r="C208" s="76" t="s">
        <v>1058</v>
      </c>
      <c r="D208" s="77" t="s">
        <v>3638</v>
      </c>
      <c r="E208" s="88" t="s">
        <v>3639</v>
      </c>
      <c r="F208" s="88"/>
      <c r="G208" s="88"/>
      <c r="H208" s="77" t="s">
        <v>3326</v>
      </c>
    </row>
    <row r="209" spans="2:8" s="57" customFormat="1" ht="31.5" x14ac:dyDescent="0.25">
      <c r="B209" s="72" t="s">
        <v>1075</v>
      </c>
      <c r="C209" s="72" t="s">
        <v>3642</v>
      </c>
      <c r="D209" s="72" t="s">
        <v>3643</v>
      </c>
      <c r="E209" s="92" t="s">
        <v>3292</v>
      </c>
      <c r="F209" s="92" t="s">
        <v>4086</v>
      </c>
      <c r="G209" s="170">
        <v>90</v>
      </c>
      <c r="H209" s="72" t="s">
        <v>3326</v>
      </c>
    </row>
    <row r="210" spans="2:8" ht="31.5" x14ac:dyDescent="0.25">
      <c r="B210" s="523" t="s">
        <v>1078</v>
      </c>
      <c r="C210" s="523" t="s">
        <v>5250</v>
      </c>
      <c r="D210" s="524" t="s">
        <v>5251</v>
      </c>
      <c r="E210" s="88" t="s">
        <v>3372</v>
      </c>
      <c r="F210" s="88"/>
      <c r="G210" s="88"/>
      <c r="H210" s="77" t="s">
        <v>3326</v>
      </c>
    </row>
    <row r="211" spans="2:8" ht="31.5" x14ac:dyDescent="0.25">
      <c r="B211" s="523" t="s">
        <v>1081</v>
      </c>
      <c r="C211" s="523" t="s">
        <v>1082</v>
      </c>
      <c r="D211" s="524" t="s">
        <v>5100</v>
      </c>
      <c r="E211" s="88" t="s">
        <v>3522</v>
      </c>
      <c r="F211" s="88"/>
      <c r="G211" s="88"/>
      <c r="H211" s="77" t="s">
        <v>3326</v>
      </c>
    </row>
    <row r="212" spans="2:8" ht="31.5" x14ac:dyDescent="0.25">
      <c r="B212" s="523" t="s">
        <v>1084</v>
      </c>
      <c r="C212" s="523" t="s">
        <v>1085</v>
      </c>
      <c r="D212" s="524" t="s">
        <v>1086</v>
      </c>
      <c r="E212" s="88" t="s">
        <v>3640</v>
      </c>
      <c r="F212" s="88"/>
      <c r="G212" s="88"/>
      <c r="H212" s="77" t="s">
        <v>3326</v>
      </c>
    </row>
    <row r="213" spans="2:8" ht="31.5" x14ac:dyDescent="0.25">
      <c r="B213" s="523" t="s">
        <v>1087</v>
      </c>
      <c r="C213" s="523" t="s">
        <v>5102</v>
      </c>
      <c r="D213" s="524" t="s">
        <v>5101</v>
      </c>
      <c r="E213" s="88"/>
      <c r="F213" s="88"/>
      <c r="G213" s="88"/>
      <c r="H213" s="77" t="s">
        <v>3326</v>
      </c>
    </row>
    <row r="214" spans="2:8" ht="31.5" x14ac:dyDescent="0.25">
      <c r="B214" s="523" t="s">
        <v>1090</v>
      </c>
      <c r="C214" s="523" t="s">
        <v>5249</v>
      </c>
      <c r="D214" s="524" t="s">
        <v>5103</v>
      </c>
      <c r="E214" s="88"/>
      <c r="F214" s="88"/>
      <c r="G214" s="88"/>
      <c r="H214" s="77" t="s">
        <v>3326</v>
      </c>
    </row>
    <row r="215" spans="2:8" ht="31.5" x14ac:dyDescent="0.25">
      <c r="B215" s="523" t="s">
        <v>1093</v>
      </c>
      <c r="C215" s="523" t="s">
        <v>1094</v>
      </c>
      <c r="D215" s="524" t="s">
        <v>1095</v>
      </c>
      <c r="E215" s="88" t="s">
        <v>3372</v>
      </c>
      <c r="F215" s="88"/>
      <c r="G215" s="88"/>
      <c r="H215" s="77" t="s">
        <v>3326</v>
      </c>
    </row>
    <row r="216" spans="2:8" s="61" customFormat="1" ht="78.75" x14ac:dyDescent="0.25">
      <c r="B216" s="72" t="s">
        <v>1060</v>
      </c>
      <c r="C216" s="72" t="s">
        <v>1061</v>
      </c>
      <c r="D216" s="72" t="s">
        <v>1062</v>
      </c>
      <c r="E216" s="92" t="s">
        <v>3327</v>
      </c>
      <c r="F216" s="92">
        <v>2.67</v>
      </c>
      <c r="G216" s="170">
        <v>4</v>
      </c>
      <c r="H216" s="72" t="s">
        <v>3326</v>
      </c>
    </row>
    <row r="217" spans="2:8" s="62" customFormat="1" ht="31.5" x14ac:dyDescent="0.25">
      <c r="B217" s="76" t="s">
        <v>1063</v>
      </c>
      <c r="C217" s="76" t="s">
        <v>1064</v>
      </c>
      <c r="D217" s="77" t="s">
        <v>1065</v>
      </c>
      <c r="E217" s="88" t="s">
        <v>3641</v>
      </c>
      <c r="F217" s="88"/>
      <c r="G217" s="88"/>
      <c r="H217" s="77" t="s">
        <v>3326</v>
      </c>
    </row>
    <row r="218" spans="2:8" s="62" customFormat="1" ht="31.5" x14ac:dyDescent="0.25">
      <c r="B218" s="76" t="s">
        <v>1066</v>
      </c>
      <c r="C218" s="76" t="s">
        <v>5247</v>
      </c>
      <c r="D218" s="77" t="s">
        <v>1068</v>
      </c>
      <c r="E218" s="88" t="s">
        <v>3292</v>
      </c>
      <c r="F218" s="88"/>
      <c r="G218" s="88"/>
      <c r="H218" s="77" t="s">
        <v>3326</v>
      </c>
    </row>
    <row r="219" spans="2:8" s="62" customFormat="1" ht="31.5" x14ac:dyDescent="0.25">
      <c r="B219" s="76" t="s">
        <v>1069</v>
      </c>
      <c r="C219" s="76" t="s">
        <v>5248</v>
      </c>
      <c r="D219" s="77" t="s">
        <v>1071</v>
      </c>
      <c r="E219" s="88" t="s">
        <v>3631</v>
      </c>
      <c r="F219" s="88"/>
      <c r="G219" s="88"/>
      <c r="H219" s="77" t="s">
        <v>3326</v>
      </c>
    </row>
    <row r="220" spans="2:8" ht="31.5" x14ac:dyDescent="0.25">
      <c r="B220" s="76" t="s">
        <v>1072</v>
      </c>
      <c r="C220" s="76" t="s">
        <v>1073</v>
      </c>
      <c r="D220" s="77" t="s">
        <v>5245</v>
      </c>
      <c r="E220" s="88" t="s">
        <v>3522</v>
      </c>
      <c r="F220" s="88"/>
      <c r="G220" s="88"/>
      <c r="H220" s="77" t="s">
        <v>3326</v>
      </c>
    </row>
    <row r="221" spans="2:8" s="57" customFormat="1" ht="31.5" x14ac:dyDescent="0.25">
      <c r="B221" s="72" t="s">
        <v>1096</v>
      </c>
      <c r="C221" s="72" t="s">
        <v>3644</v>
      </c>
      <c r="D221" s="72" t="s">
        <v>1097</v>
      </c>
      <c r="E221" s="73" t="s">
        <v>3292</v>
      </c>
      <c r="F221" s="87">
        <v>2</v>
      </c>
      <c r="G221" s="87">
        <v>8</v>
      </c>
      <c r="H221" s="72" t="s">
        <v>3326</v>
      </c>
    </row>
    <row r="222" spans="2:8" ht="31.5" x14ac:dyDescent="0.25">
      <c r="B222" s="76" t="s">
        <v>1098</v>
      </c>
      <c r="C222" s="76" t="s">
        <v>5246</v>
      </c>
      <c r="D222" s="77" t="s">
        <v>1100</v>
      </c>
      <c r="E222" s="88" t="s">
        <v>3645</v>
      </c>
      <c r="F222" s="88"/>
      <c r="G222" s="88"/>
      <c r="H222" s="77" t="s">
        <v>3326</v>
      </c>
    </row>
    <row r="223" spans="2:8" ht="31.5" x14ac:dyDescent="0.25">
      <c r="B223" s="76" t="s">
        <v>1101</v>
      </c>
      <c r="C223" s="76" t="s">
        <v>5252</v>
      </c>
      <c r="D223" s="77" t="s">
        <v>1103</v>
      </c>
      <c r="E223" s="88" t="s">
        <v>3646</v>
      </c>
      <c r="F223" s="88"/>
      <c r="G223" s="88"/>
      <c r="H223" s="77" t="s">
        <v>3326</v>
      </c>
    </row>
    <row r="224" spans="2:8" ht="31.5" x14ac:dyDescent="0.25">
      <c r="B224" s="76" t="s">
        <v>1104</v>
      </c>
      <c r="C224" s="76" t="s">
        <v>1105</v>
      </c>
      <c r="D224" s="77" t="s">
        <v>1106</v>
      </c>
      <c r="E224" s="88" t="s">
        <v>3372</v>
      </c>
      <c r="F224" s="88"/>
      <c r="G224" s="88"/>
      <c r="H224" s="77" t="s">
        <v>3326</v>
      </c>
    </row>
    <row r="225" spans="2:8" s="57" customFormat="1" ht="31.5" x14ac:dyDescent="0.25">
      <c r="B225" s="72" t="s">
        <v>633</v>
      </c>
      <c r="C225" s="72" t="s">
        <v>634</v>
      </c>
      <c r="D225" s="72" t="s">
        <v>3328</v>
      </c>
      <c r="E225" s="92" t="s">
        <v>3292</v>
      </c>
      <c r="F225" s="92" t="s">
        <v>4422</v>
      </c>
      <c r="G225" s="170">
        <v>97</v>
      </c>
      <c r="H225" s="72" t="s">
        <v>3309</v>
      </c>
    </row>
    <row r="226" spans="2:8" s="57" customFormat="1" ht="31.5" x14ac:dyDescent="0.25">
      <c r="B226" s="72"/>
      <c r="C226" s="72"/>
      <c r="D226" s="72" t="s">
        <v>3329</v>
      </c>
      <c r="E226" s="92" t="s">
        <v>3292</v>
      </c>
      <c r="F226" s="170">
        <v>0</v>
      </c>
      <c r="G226" s="92" t="s">
        <v>4426</v>
      </c>
      <c r="H226" s="72" t="s">
        <v>3309</v>
      </c>
    </row>
    <row r="227" spans="2:8" s="57" customFormat="1" ht="31.5" x14ac:dyDescent="0.25">
      <c r="B227" s="72"/>
      <c r="C227" s="72"/>
      <c r="D227" s="72" t="s">
        <v>3330</v>
      </c>
      <c r="E227" s="92" t="s">
        <v>3292</v>
      </c>
      <c r="F227" s="170">
        <v>0</v>
      </c>
      <c r="G227" s="92" t="s">
        <v>4413</v>
      </c>
      <c r="H227" s="72" t="s">
        <v>3309</v>
      </c>
    </row>
    <row r="228" spans="2:8" ht="31.5" x14ac:dyDescent="0.25">
      <c r="B228" s="76" t="s">
        <v>636</v>
      </c>
      <c r="C228" s="77" t="s">
        <v>637</v>
      </c>
      <c r="D228" s="77" t="s">
        <v>3588</v>
      </c>
      <c r="E228" s="73"/>
      <c r="F228" s="73"/>
      <c r="G228" s="73"/>
      <c r="H228" s="77" t="s">
        <v>3309</v>
      </c>
    </row>
    <row r="229" spans="2:8" ht="31.5" x14ac:dyDescent="0.25">
      <c r="B229" s="76" t="s">
        <v>639</v>
      </c>
      <c r="C229" s="77" t="s">
        <v>637</v>
      </c>
      <c r="D229" s="77" t="s">
        <v>640</v>
      </c>
      <c r="E229" s="73"/>
      <c r="F229" s="73"/>
      <c r="G229" s="73"/>
      <c r="H229" s="77" t="s">
        <v>3309</v>
      </c>
    </row>
    <row r="230" spans="2:8" x14ac:dyDescent="0.25">
      <c r="B230" s="76" t="s">
        <v>641</v>
      </c>
      <c r="C230" s="77" t="s">
        <v>3589</v>
      </c>
      <c r="D230" s="77" t="s">
        <v>643</v>
      </c>
      <c r="E230" s="73"/>
      <c r="F230" s="73"/>
      <c r="G230" s="73"/>
      <c r="H230" s="77" t="s">
        <v>3309</v>
      </c>
    </row>
    <row r="231" spans="2:8" ht="63" x14ac:dyDescent="0.25">
      <c r="B231" s="76" t="s">
        <v>644</v>
      </c>
      <c r="C231" s="77" t="s">
        <v>642</v>
      </c>
      <c r="D231" s="77" t="s">
        <v>645</v>
      </c>
      <c r="E231" s="73"/>
      <c r="F231" s="73"/>
      <c r="G231" s="73"/>
      <c r="H231" s="77" t="s">
        <v>3309</v>
      </c>
    </row>
    <row r="232" spans="2:8" ht="31.5" x14ac:dyDescent="0.25">
      <c r="B232" s="76" t="s">
        <v>646</v>
      </c>
      <c r="C232" s="77" t="s">
        <v>647</v>
      </c>
      <c r="D232" s="77" t="s">
        <v>648</v>
      </c>
      <c r="E232" s="73"/>
      <c r="F232" s="73"/>
      <c r="G232" s="73"/>
      <c r="H232" s="77" t="s">
        <v>3309</v>
      </c>
    </row>
    <row r="233" spans="2:8" s="57" customFormat="1" ht="31.5" x14ac:dyDescent="0.25">
      <c r="B233" s="72" t="s">
        <v>2180</v>
      </c>
      <c r="C233" s="72" t="s">
        <v>2181</v>
      </c>
      <c r="D233" s="72" t="s">
        <v>3883</v>
      </c>
      <c r="E233" s="92" t="s">
        <v>3331</v>
      </c>
      <c r="F233" s="92">
        <v>3</v>
      </c>
      <c r="G233" s="92">
        <v>34</v>
      </c>
      <c r="H233" s="72" t="s">
        <v>3332</v>
      </c>
    </row>
    <row r="234" spans="2:8" s="62" customFormat="1" ht="47.25" x14ac:dyDescent="0.25">
      <c r="B234" s="72"/>
      <c r="C234" s="72"/>
      <c r="D234" s="72" t="s">
        <v>3333</v>
      </c>
      <c r="E234" s="92" t="s">
        <v>3292</v>
      </c>
      <c r="F234" s="170">
        <v>40</v>
      </c>
      <c r="G234" s="170">
        <v>100</v>
      </c>
      <c r="H234" s="77" t="s">
        <v>3332</v>
      </c>
    </row>
    <row r="235" spans="2:8" s="62" customFormat="1" x14ac:dyDescent="0.25">
      <c r="B235" s="76" t="s">
        <v>2183</v>
      </c>
      <c r="C235" s="77" t="s">
        <v>5254</v>
      </c>
      <c r="D235" s="77" t="s">
        <v>5253</v>
      </c>
      <c r="E235" s="88"/>
      <c r="F235" s="96"/>
      <c r="G235" s="96"/>
      <c r="H235" s="77" t="s">
        <v>3332</v>
      </c>
    </row>
    <row r="236" spans="2:8" s="57" customFormat="1" ht="31.5" x14ac:dyDescent="0.25">
      <c r="B236" s="72" t="s">
        <v>3334</v>
      </c>
      <c r="C236" s="72" t="s">
        <v>5255</v>
      </c>
      <c r="D236" s="72" t="s">
        <v>1946</v>
      </c>
      <c r="E236" s="92" t="s">
        <v>3292</v>
      </c>
      <c r="F236" s="170">
        <v>90</v>
      </c>
      <c r="G236" s="170">
        <v>97</v>
      </c>
      <c r="H236" s="72" t="s">
        <v>3335</v>
      </c>
    </row>
    <row r="237" spans="2:8" ht="31.5" x14ac:dyDescent="0.25">
      <c r="B237" s="76" t="s">
        <v>1087</v>
      </c>
      <c r="C237" s="77" t="s">
        <v>5256</v>
      </c>
      <c r="D237" s="77" t="s">
        <v>1948</v>
      </c>
      <c r="E237" s="88"/>
      <c r="F237" s="88"/>
      <c r="G237" s="88"/>
      <c r="H237" s="77" t="s">
        <v>3335</v>
      </c>
    </row>
    <row r="238" spans="2:8" s="57" customFormat="1" ht="47.25" x14ac:dyDescent="0.25">
      <c r="B238" s="72" t="s">
        <v>576</v>
      </c>
      <c r="C238" s="72" t="s">
        <v>2264</v>
      </c>
      <c r="D238" s="72" t="s">
        <v>2265</v>
      </c>
      <c r="E238" s="92"/>
      <c r="F238" s="92">
        <v>3</v>
      </c>
      <c r="G238" s="92">
        <v>4</v>
      </c>
      <c r="H238" s="72" t="s">
        <v>3336</v>
      </c>
    </row>
    <row r="239" spans="2:8" ht="31.5" x14ac:dyDescent="0.25">
      <c r="B239" s="76" t="s">
        <v>2266</v>
      </c>
      <c r="C239" s="77" t="s">
        <v>5257</v>
      </c>
      <c r="D239" s="77" t="s">
        <v>5258</v>
      </c>
      <c r="E239" s="88"/>
      <c r="F239" s="88"/>
      <c r="G239" s="88"/>
      <c r="H239" s="77" t="s">
        <v>3336</v>
      </c>
    </row>
    <row r="240" spans="2:8" ht="47.25" x14ac:dyDescent="0.25">
      <c r="B240" s="76" t="s">
        <v>2269</v>
      </c>
      <c r="C240" s="77" t="s">
        <v>5259</v>
      </c>
      <c r="D240" s="77" t="s">
        <v>5260</v>
      </c>
      <c r="E240" s="88"/>
      <c r="F240" s="88"/>
      <c r="G240" s="88"/>
      <c r="H240" s="77" t="s">
        <v>3336</v>
      </c>
    </row>
    <row r="241" spans="2:8" ht="31.5" x14ac:dyDescent="0.25">
      <c r="B241" s="76" t="s">
        <v>2270</v>
      </c>
      <c r="C241" s="77" t="s">
        <v>2271</v>
      </c>
      <c r="D241" s="77" t="s">
        <v>3756</v>
      </c>
      <c r="E241" s="88"/>
      <c r="F241" s="88"/>
      <c r="G241" s="88"/>
      <c r="H241" s="77" t="s">
        <v>3336</v>
      </c>
    </row>
    <row r="242" spans="2:8" ht="47.25" x14ac:dyDescent="0.25">
      <c r="B242" s="76" t="s">
        <v>2273</v>
      </c>
      <c r="C242" s="77" t="s">
        <v>2274</v>
      </c>
      <c r="D242" s="77" t="s">
        <v>3816</v>
      </c>
      <c r="E242" s="88"/>
      <c r="F242" s="88"/>
      <c r="G242" s="88"/>
      <c r="H242" s="77" t="s">
        <v>3336</v>
      </c>
    </row>
    <row r="243" spans="2:8" ht="31.5" x14ac:dyDescent="0.25">
      <c r="B243" s="76" t="s">
        <v>2275</v>
      </c>
      <c r="C243" s="77" t="s">
        <v>5261</v>
      </c>
      <c r="D243" s="77" t="s">
        <v>5262</v>
      </c>
      <c r="E243" s="88"/>
      <c r="F243" s="88"/>
      <c r="G243" s="88"/>
      <c r="H243" s="77" t="s">
        <v>3336</v>
      </c>
    </row>
    <row r="244" spans="2:8" ht="47.25" x14ac:dyDescent="0.25">
      <c r="B244" s="76" t="s">
        <v>2278</v>
      </c>
      <c r="C244" s="77" t="s">
        <v>2279</v>
      </c>
      <c r="D244" s="77" t="s">
        <v>3810</v>
      </c>
      <c r="E244" s="88"/>
      <c r="F244" s="88"/>
      <c r="G244" s="88"/>
      <c r="H244" s="77" t="s">
        <v>3336</v>
      </c>
    </row>
    <row r="245" spans="2:8" ht="47.25" x14ac:dyDescent="0.25">
      <c r="B245" s="76" t="s">
        <v>2280</v>
      </c>
      <c r="C245" s="77" t="s">
        <v>2281</v>
      </c>
      <c r="D245" s="77" t="s">
        <v>3812</v>
      </c>
      <c r="E245" s="88"/>
      <c r="F245" s="88"/>
      <c r="G245" s="88"/>
      <c r="H245" s="77" t="s">
        <v>3336</v>
      </c>
    </row>
    <row r="246" spans="2:8" ht="31.5" x14ac:dyDescent="0.25">
      <c r="B246" s="76" t="s">
        <v>2282</v>
      </c>
      <c r="C246" s="77" t="s">
        <v>2283</v>
      </c>
      <c r="D246" s="77" t="s">
        <v>3808</v>
      </c>
      <c r="E246" s="88"/>
      <c r="F246" s="88"/>
      <c r="G246" s="88"/>
      <c r="H246" s="77" t="s">
        <v>3336</v>
      </c>
    </row>
    <row r="247" spans="2:8" ht="31.5" x14ac:dyDescent="0.25">
      <c r="B247" s="76" t="s">
        <v>2284</v>
      </c>
      <c r="C247" s="77" t="s">
        <v>2285</v>
      </c>
      <c r="D247" s="77" t="s">
        <v>3811</v>
      </c>
      <c r="E247" s="88"/>
      <c r="F247" s="88"/>
      <c r="G247" s="88"/>
      <c r="H247" s="77" t="s">
        <v>3336</v>
      </c>
    </row>
    <row r="248" spans="2:8" ht="47.25" x14ac:dyDescent="0.25">
      <c r="B248" s="76" t="s">
        <v>2286</v>
      </c>
      <c r="C248" s="77" t="s">
        <v>2287</v>
      </c>
      <c r="D248" s="77" t="s">
        <v>3809</v>
      </c>
      <c r="E248" s="88"/>
      <c r="F248" s="88"/>
      <c r="G248" s="88"/>
      <c r="H248" s="77" t="s">
        <v>3336</v>
      </c>
    </row>
    <row r="249" spans="2:8" s="57" customFormat="1" ht="47.25" x14ac:dyDescent="0.25">
      <c r="B249" s="72" t="s">
        <v>1949</v>
      </c>
      <c r="C249" s="72" t="s">
        <v>1950</v>
      </c>
      <c r="D249" s="72" t="s">
        <v>1951</v>
      </c>
      <c r="E249" s="73" t="s">
        <v>3292</v>
      </c>
      <c r="F249" s="87">
        <v>70.599999999999994</v>
      </c>
      <c r="G249" s="87">
        <v>100</v>
      </c>
      <c r="H249" s="72" t="s">
        <v>3336</v>
      </c>
    </row>
    <row r="250" spans="2:8" s="62" customFormat="1" ht="47.25" x14ac:dyDescent="0.25">
      <c r="B250" s="76" t="s">
        <v>1952</v>
      </c>
      <c r="C250" s="77" t="s">
        <v>1953</v>
      </c>
      <c r="D250" s="77" t="s">
        <v>3821</v>
      </c>
      <c r="E250" s="88"/>
      <c r="F250" s="88"/>
      <c r="G250" s="88"/>
      <c r="H250" s="77" t="s">
        <v>3336</v>
      </c>
    </row>
    <row r="251" spans="2:8" ht="31.5" x14ac:dyDescent="0.25">
      <c r="B251" s="76" t="s">
        <v>1955</v>
      </c>
      <c r="C251" s="77" t="s">
        <v>1956</v>
      </c>
      <c r="D251" s="77" t="s">
        <v>3822</v>
      </c>
      <c r="E251" s="88"/>
      <c r="F251" s="88"/>
      <c r="G251" s="88"/>
      <c r="H251" s="77" t="s">
        <v>3336</v>
      </c>
    </row>
    <row r="252" spans="2:8" x14ac:dyDescent="0.25">
      <c r="B252" s="76"/>
      <c r="C252" s="77"/>
      <c r="D252" s="77"/>
      <c r="E252" s="88"/>
      <c r="F252" s="88"/>
      <c r="G252" s="88"/>
      <c r="H252" s="77"/>
    </row>
    <row r="253" spans="2:8" s="62" customFormat="1" x14ac:dyDescent="0.25">
      <c r="B253" s="66" t="s">
        <v>3337</v>
      </c>
      <c r="C253" s="66"/>
      <c r="D253" s="66"/>
      <c r="E253" s="67"/>
      <c r="F253" s="67"/>
      <c r="G253" s="67"/>
      <c r="H253" s="125"/>
    </row>
    <row r="254" spans="2:8" s="62" customFormat="1" ht="47.25" x14ac:dyDescent="0.25">
      <c r="B254" s="68" t="s">
        <v>3338</v>
      </c>
      <c r="C254" s="68"/>
      <c r="D254" s="68" t="s">
        <v>3339</v>
      </c>
      <c r="E254" s="69"/>
      <c r="F254" s="69">
        <v>66.58</v>
      </c>
      <c r="G254" s="69">
        <v>71.149999999999977</v>
      </c>
      <c r="H254" s="86"/>
    </row>
    <row r="255" spans="2:8" ht="47.25" x14ac:dyDescent="0.25">
      <c r="B255" s="68" t="s">
        <v>3340</v>
      </c>
      <c r="C255" s="68"/>
      <c r="D255" s="68" t="s">
        <v>3341</v>
      </c>
      <c r="E255" s="69" t="s">
        <v>3342</v>
      </c>
      <c r="F255" s="69">
        <v>13.46</v>
      </c>
      <c r="G255" s="69">
        <v>13.79</v>
      </c>
      <c r="H255" s="86"/>
    </row>
    <row r="256" spans="2:8" s="62" customFormat="1" x14ac:dyDescent="0.25">
      <c r="B256" s="68"/>
      <c r="C256" s="68"/>
      <c r="D256" s="68" t="s">
        <v>3343</v>
      </c>
      <c r="E256" s="69" t="s">
        <v>3342</v>
      </c>
      <c r="F256" s="70">
        <v>6.9</v>
      </c>
      <c r="G256" s="69">
        <v>7.07</v>
      </c>
      <c r="H256" s="86"/>
    </row>
    <row r="257" spans="2:8" s="61" customFormat="1" ht="31.5" x14ac:dyDescent="0.25">
      <c r="B257" s="72" t="s">
        <v>2450</v>
      </c>
      <c r="C257" s="72" t="s">
        <v>2451</v>
      </c>
      <c r="D257" s="72"/>
      <c r="E257" s="92"/>
      <c r="F257" s="92"/>
      <c r="G257" s="92"/>
      <c r="H257" s="72" t="s">
        <v>3344</v>
      </c>
    </row>
    <row r="258" spans="2:8" s="57" customFormat="1" ht="31.5" x14ac:dyDescent="0.25">
      <c r="B258" s="72"/>
      <c r="C258" s="72"/>
      <c r="D258" s="72" t="s">
        <v>3345</v>
      </c>
      <c r="E258" s="92" t="s">
        <v>3292</v>
      </c>
      <c r="F258" s="92" t="s">
        <v>3947</v>
      </c>
      <c r="G258" s="92">
        <v>100</v>
      </c>
      <c r="H258" s="72" t="s">
        <v>3344</v>
      </c>
    </row>
    <row r="259" spans="2:8" s="61" customFormat="1" ht="31.5" x14ac:dyDescent="0.25">
      <c r="B259" s="72"/>
      <c r="C259" s="72"/>
      <c r="D259" s="72" t="s">
        <v>3346</v>
      </c>
      <c r="E259" s="92" t="s">
        <v>3292</v>
      </c>
      <c r="F259" s="92" t="s">
        <v>3953</v>
      </c>
      <c r="G259" s="92" t="s">
        <v>3347</v>
      </c>
      <c r="H259" s="72" t="s">
        <v>3344</v>
      </c>
    </row>
    <row r="260" spans="2:8" s="61" customFormat="1" ht="31.5" x14ac:dyDescent="0.25">
      <c r="B260" s="72"/>
      <c r="C260" s="72"/>
      <c r="D260" s="72" t="s">
        <v>3348</v>
      </c>
      <c r="E260" s="92" t="s">
        <v>3292</v>
      </c>
      <c r="F260" s="92" t="s">
        <v>3959</v>
      </c>
      <c r="G260" s="92" t="s">
        <v>3349</v>
      </c>
      <c r="H260" s="72" t="s">
        <v>3344</v>
      </c>
    </row>
    <row r="261" spans="2:8" s="65" customFormat="1" ht="31.5" x14ac:dyDescent="0.25">
      <c r="B261" s="72"/>
      <c r="C261" s="72"/>
      <c r="D261" s="72" t="s">
        <v>3350</v>
      </c>
      <c r="E261" s="92" t="s">
        <v>3292</v>
      </c>
      <c r="F261" s="92" t="s">
        <v>3965</v>
      </c>
      <c r="G261" s="92">
        <v>0.24</v>
      </c>
      <c r="H261" s="72" t="s">
        <v>3344</v>
      </c>
    </row>
    <row r="262" spans="2:8" s="61" customFormat="1" ht="31.5" x14ac:dyDescent="0.25">
      <c r="B262" s="72"/>
      <c r="C262" s="72"/>
      <c r="D262" s="72" t="s">
        <v>3351</v>
      </c>
      <c r="E262" s="92" t="s">
        <v>3292</v>
      </c>
      <c r="F262" s="92" t="s">
        <v>3971</v>
      </c>
      <c r="G262" s="92" t="s">
        <v>3352</v>
      </c>
      <c r="H262" s="72" t="s">
        <v>3344</v>
      </c>
    </row>
    <row r="263" spans="2:8" s="61" customFormat="1" ht="31.5" x14ac:dyDescent="0.25">
      <c r="B263" s="72"/>
      <c r="C263" s="72"/>
      <c r="D263" s="72" t="s">
        <v>3353</v>
      </c>
      <c r="E263" s="92" t="s">
        <v>3292</v>
      </c>
      <c r="F263" s="92" t="s">
        <v>3977</v>
      </c>
      <c r="G263" s="92" t="s">
        <v>3354</v>
      </c>
      <c r="H263" s="72" t="s">
        <v>3344</v>
      </c>
    </row>
    <row r="264" spans="2:8" s="62" customFormat="1" ht="31.5" x14ac:dyDescent="0.25">
      <c r="B264" s="77" t="s">
        <v>358</v>
      </c>
      <c r="C264" s="77" t="s">
        <v>2453</v>
      </c>
      <c r="D264" s="77" t="s">
        <v>3693</v>
      </c>
      <c r="E264" s="88"/>
      <c r="F264" s="88"/>
      <c r="G264" s="88"/>
      <c r="H264" s="77" t="s">
        <v>3344</v>
      </c>
    </row>
    <row r="265" spans="2:8" x14ac:dyDescent="0.25">
      <c r="B265" s="76" t="s">
        <v>2455</v>
      </c>
      <c r="C265" s="76" t="s">
        <v>5263</v>
      </c>
      <c r="D265" s="77" t="s">
        <v>3723</v>
      </c>
      <c r="E265" s="88"/>
      <c r="F265" s="88"/>
      <c r="G265" s="88"/>
      <c r="H265" s="77" t="s">
        <v>3344</v>
      </c>
    </row>
    <row r="266" spans="2:8" s="62" customFormat="1" ht="31.5" x14ac:dyDescent="0.25">
      <c r="B266" s="76" t="s">
        <v>2458</v>
      </c>
      <c r="C266" s="77" t="s">
        <v>5264</v>
      </c>
      <c r="D266" s="77" t="s">
        <v>5267</v>
      </c>
      <c r="E266" s="88"/>
      <c r="F266" s="88"/>
      <c r="G266" s="88"/>
      <c r="H266" s="77" t="s">
        <v>3344</v>
      </c>
    </row>
    <row r="267" spans="2:8" s="62" customFormat="1" ht="31.5" x14ac:dyDescent="0.25">
      <c r="B267" s="76" t="s">
        <v>2461</v>
      </c>
      <c r="C267" s="77" t="s">
        <v>5265</v>
      </c>
      <c r="D267" s="77" t="s">
        <v>5273</v>
      </c>
      <c r="E267" s="88"/>
      <c r="F267" s="88"/>
      <c r="G267" s="88"/>
      <c r="H267" s="77" t="s">
        <v>3344</v>
      </c>
    </row>
    <row r="268" spans="2:8" s="62" customFormat="1" ht="31.5" x14ac:dyDescent="0.25">
      <c r="B268" s="76" t="s">
        <v>2464</v>
      </c>
      <c r="C268" s="76" t="s">
        <v>2465</v>
      </c>
      <c r="D268" s="77" t="s">
        <v>5266</v>
      </c>
      <c r="E268" s="88"/>
      <c r="F268" s="88"/>
      <c r="G268" s="88"/>
      <c r="H268" s="77" t="s">
        <v>3344</v>
      </c>
    </row>
    <row r="269" spans="2:8" s="62" customFormat="1" ht="31.5" x14ac:dyDescent="0.25">
      <c r="B269" s="76" t="s">
        <v>2467</v>
      </c>
      <c r="C269" s="76" t="s">
        <v>5268</v>
      </c>
      <c r="D269" s="77" t="s">
        <v>5269</v>
      </c>
      <c r="E269" s="88"/>
      <c r="F269" s="88"/>
      <c r="G269" s="88"/>
      <c r="H269" s="77" t="s">
        <v>3344</v>
      </c>
    </row>
    <row r="270" spans="2:8" ht="47.25" x14ac:dyDescent="0.25">
      <c r="B270" s="76" t="s">
        <v>2470</v>
      </c>
      <c r="C270" s="77" t="s">
        <v>3733</v>
      </c>
      <c r="D270" s="77" t="s">
        <v>5270</v>
      </c>
      <c r="E270" s="88"/>
      <c r="F270" s="88"/>
      <c r="G270" s="88"/>
      <c r="H270" s="77" t="s">
        <v>3344</v>
      </c>
    </row>
    <row r="271" spans="2:8" ht="31.5" x14ac:dyDescent="0.25">
      <c r="B271" s="76" t="s">
        <v>2473</v>
      </c>
      <c r="C271" s="77" t="s">
        <v>2474</v>
      </c>
      <c r="D271" s="77" t="s">
        <v>5271</v>
      </c>
      <c r="E271" s="88"/>
      <c r="F271" s="88"/>
      <c r="G271" s="88"/>
      <c r="H271" s="77" t="s">
        <v>3344</v>
      </c>
    </row>
    <row r="272" spans="2:8" s="62" customFormat="1" ht="31.5" x14ac:dyDescent="0.25">
      <c r="B272" s="76" t="s">
        <v>2476</v>
      </c>
      <c r="C272" s="76" t="s">
        <v>5272</v>
      </c>
      <c r="D272" s="77" t="s">
        <v>3763</v>
      </c>
      <c r="E272" s="88"/>
      <c r="F272" s="88"/>
      <c r="G272" s="88"/>
      <c r="H272" s="77" t="s">
        <v>3344</v>
      </c>
    </row>
    <row r="273" spans="2:8" s="62" customFormat="1" ht="31.5" x14ac:dyDescent="0.25">
      <c r="B273" s="76" t="s">
        <v>2479</v>
      </c>
      <c r="C273" s="77" t="s">
        <v>2480</v>
      </c>
      <c r="D273" s="77" t="s">
        <v>3762</v>
      </c>
      <c r="E273" s="88"/>
      <c r="F273" s="88"/>
      <c r="G273" s="88"/>
      <c r="H273" s="77" t="s">
        <v>3344</v>
      </c>
    </row>
    <row r="274" spans="2:8" s="62" customFormat="1" ht="31.5" x14ac:dyDescent="0.25">
      <c r="B274" s="77" t="s">
        <v>2482</v>
      </c>
      <c r="C274" s="77" t="s">
        <v>2483</v>
      </c>
      <c r="D274" s="77" t="s">
        <v>3773</v>
      </c>
      <c r="E274" s="88"/>
      <c r="F274" s="88"/>
      <c r="G274" s="88"/>
      <c r="H274" s="77" t="s">
        <v>3344</v>
      </c>
    </row>
    <row r="275" spans="2:8" s="62" customFormat="1" x14ac:dyDescent="0.25">
      <c r="B275" s="76" t="s">
        <v>2485</v>
      </c>
      <c r="C275" s="77" t="s">
        <v>2486</v>
      </c>
      <c r="D275" s="77" t="s">
        <v>3777</v>
      </c>
      <c r="E275" s="88"/>
      <c r="F275" s="88"/>
      <c r="G275" s="88"/>
      <c r="H275" s="77" t="s">
        <v>3344</v>
      </c>
    </row>
    <row r="276" spans="2:8" s="62" customFormat="1" ht="31.5" x14ac:dyDescent="0.25">
      <c r="B276" s="76" t="s">
        <v>2488</v>
      </c>
      <c r="C276" s="77" t="s">
        <v>2489</v>
      </c>
      <c r="D276" s="77" t="s">
        <v>3781</v>
      </c>
      <c r="E276" s="88"/>
      <c r="F276" s="88"/>
      <c r="G276" s="88"/>
      <c r="H276" s="77" t="s">
        <v>3344</v>
      </c>
    </row>
    <row r="277" spans="2:8" ht="31.5" x14ac:dyDescent="0.25">
      <c r="B277" s="76" t="s">
        <v>2491</v>
      </c>
      <c r="C277" s="77" t="s">
        <v>2492</v>
      </c>
      <c r="D277" s="77" t="s">
        <v>3783</v>
      </c>
      <c r="E277" s="88"/>
      <c r="F277" s="88"/>
      <c r="G277" s="88"/>
      <c r="H277" s="77" t="s">
        <v>3344</v>
      </c>
    </row>
    <row r="278" spans="2:8" s="62" customFormat="1" ht="31.5" x14ac:dyDescent="0.25">
      <c r="B278" s="76" t="s">
        <v>2445</v>
      </c>
      <c r="C278" s="77" t="s">
        <v>2446</v>
      </c>
      <c r="D278" s="77" t="s">
        <v>2494</v>
      </c>
      <c r="E278" s="88"/>
      <c r="F278" s="88"/>
      <c r="G278" s="88"/>
      <c r="H278" s="77" t="s">
        <v>3344</v>
      </c>
    </row>
    <row r="279" spans="2:8" s="62" customFormat="1" ht="31.5" x14ac:dyDescent="0.25">
      <c r="B279" s="76" t="s">
        <v>2495</v>
      </c>
      <c r="C279" s="77" t="s">
        <v>2496</v>
      </c>
      <c r="D279" s="77" t="s">
        <v>2497</v>
      </c>
      <c r="E279" s="88"/>
      <c r="F279" s="88"/>
      <c r="G279" s="88"/>
      <c r="H279" s="77" t="s">
        <v>3344</v>
      </c>
    </row>
    <row r="280" spans="2:8" s="62" customFormat="1" ht="31.5" x14ac:dyDescent="0.25">
      <c r="B280" s="76" t="s">
        <v>2498</v>
      </c>
      <c r="C280" s="77" t="s">
        <v>3891</v>
      </c>
      <c r="D280" s="77" t="s">
        <v>2499</v>
      </c>
      <c r="E280" s="88"/>
      <c r="F280" s="88"/>
      <c r="G280" s="88"/>
      <c r="H280" s="77" t="s">
        <v>3344</v>
      </c>
    </row>
    <row r="281" spans="2:8" s="62" customFormat="1" ht="47.25" x14ac:dyDescent="0.25">
      <c r="B281" s="76" t="s">
        <v>2500</v>
      </c>
      <c r="C281" s="76" t="s">
        <v>2501</v>
      </c>
      <c r="D281" s="77" t="s">
        <v>3904</v>
      </c>
      <c r="E281" s="88"/>
      <c r="F281" s="88"/>
      <c r="G281" s="88"/>
      <c r="H281" s="77" t="s">
        <v>3344</v>
      </c>
    </row>
    <row r="282" spans="2:8" ht="31.5" x14ac:dyDescent="0.25">
      <c r="B282" s="76" t="s">
        <v>2503</v>
      </c>
      <c r="C282" s="77" t="s">
        <v>2504</v>
      </c>
      <c r="D282" s="77" t="s">
        <v>3919</v>
      </c>
      <c r="E282" s="88"/>
      <c r="F282" s="88"/>
      <c r="G282" s="88"/>
      <c r="H282" s="77" t="s">
        <v>3344</v>
      </c>
    </row>
    <row r="283" spans="2:8" s="57" customFormat="1" ht="31.5" x14ac:dyDescent="0.25">
      <c r="B283" s="72" t="s">
        <v>2506</v>
      </c>
      <c r="C283" s="72" t="s">
        <v>2507</v>
      </c>
      <c r="D283" s="72"/>
      <c r="E283" s="92"/>
      <c r="F283" s="92"/>
      <c r="G283" s="92"/>
      <c r="H283" s="72" t="s">
        <v>3344</v>
      </c>
    </row>
    <row r="284" spans="2:8" s="57" customFormat="1" ht="31.5" x14ac:dyDescent="0.25">
      <c r="B284" s="72"/>
      <c r="C284" s="72"/>
      <c r="D284" s="72" t="s">
        <v>3345</v>
      </c>
      <c r="E284" s="92" t="s">
        <v>3292</v>
      </c>
      <c r="F284" s="92" t="s">
        <v>3947</v>
      </c>
      <c r="G284" s="92">
        <v>100</v>
      </c>
      <c r="H284" s="72" t="s">
        <v>3344</v>
      </c>
    </row>
    <row r="285" spans="2:8" s="57" customFormat="1" ht="31.5" x14ac:dyDescent="0.25">
      <c r="B285" s="72"/>
      <c r="C285" s="72"/>
      <c r="D285" s="72" t="s">
        <v>3346</v>
      </c>
      <c r="E285" s="92" t="s">
        <v>3292</v>
      </c>
      <c r="F285" s="92" t="s">
        <v>3953</v>
      </c>
      <c r="G285" s="92" t="s">
        <v>3347</v>
      </c>
      <c r="H285" s="72" t="s">
        <v>3344</v>
      </c>
    </row>
    <row r="286" spans="2:8" s="57" customFormat="1" ht="31.5" x14ac:dyDescent="0.25">
      <c r="B286" s="72"/>
      <c r="C286" s="72"/>
      <c r="D286" s="72" t="s">
        <v>3348</v>
      </c>
      <c r="E286" s="92" t="s">
        <v>3292</v>
      </c>
      <c r="F286" s="92" t="s">
        <v>3959</v>
      </c>
      <c r="G286" s="92" t="s">
        <v>3349</v>
      </c>
      <c r="H286" s="72" t="s">
        <v>3344</v>
      </c>
    </row>
    <row r="287" spans="2:8" s="57" customFormat="1" ht="31.5" x14ac:dyDescent="0.25">
      <c r="B287" s="72"/>
      <c r="C287" s="72"/>
      <c r="D287" s="72" t="s">
        <v>3350</v>
      </c>
      <c r="E287" s="92" t="s">
        <v>3292</v>
      </c>
      <c r="F287" s="92" t="s">
        <v>3982</v>
      </c>
      <c r="G287" s="92" t="s">
        <v>3355</v>
      </c>
      <c r="H287" s="72" t="s">
        <v>3344</v>
      </c>
    </row>
    <row r="288" spans="2:8" s="57" customFormat="1" ht="31.5" x14ac:dyDescent="0.25">
      <c r="B288" s="72"/>
      <c r="C288" s="72"/>
      <c r="D288" s="72" t="s">
        <v>3356</v>
      </c>
      <c r="E288" s="92" t="s">
        <v>3292</v>
      </c>
      <c r="F288" s="92" t="s">
        <v>3988</v>
      </c>
      <c r="G288" s="92">
        <v>75</v>
      </c>
      <c r="H288" s="72" t="s">
        <v>3344</v>
      </c>
    </row>
    <row r="289" spans="2:8" s="57" customFormat="1" ht="31.5" x14ac:dyDescent="0.25">
      <c r="B289" s="72"/>
      <c r="C289" s="72"/>
      <c r="D289" s="72" t="s">
        <v>3353</v>
      </c>
      <c r="E289" s="92" t="s">
        <v>3292</v>
      </c>
      <c r="F289" s="92" t="s">
        <v>3977</v>
      </c>
      <c r="G289" s="92" t="s">
        <v>3354</v>
      </c>
      <c r="H289" s="72" t="s">
        <v>3344</v>
      </c>
    </row>
    <row r="290" spans="2:8" s="57" customFormat="1" ht="31.5" x14ac:dyDescent="0.25">
      <c r="B290" s="72"/>
      <c r="C290" s="72"/>
      <c r="D290" s="72" t="s">
        <v>3357</v>
      </c>
      <c r="E290" s="92" t="s">
        <v>3292</v>
      </c>
      <c r="F290" s="92" t="s">
        <v>3993</v>
      </c>
      <c r="G290" s="92">
        <v>6</v>
      </c>
      <c r="H290" s="72" t="s">
        <v>3344</v>
      </c>
    </row>
    <row r="291" spans="2:8" s="57" customFormat="1" ht="31.5" x14ac:dyDescent="0.25">
      <c r="B291" s="72"/>
      <c r="C291" s="72"/>
      <c r="D291" s="72" t="s">
        <v>3358</v>
      </c>
      <c r="E291" s="92" t="s">
        <v>3292</v>
      </c>
      <c r="F291" s="92" t="s">
        <v>3999</v>
      </c>
      <c r="G291" s="92" t="s">
        <v>3359</v>
      </c>
      <c r="H291" s="72" t="s">
        <v>3344</v>
      </c>
    </row>
    <row r="292" spans="2:8" ht="31.5" x14ac:dyDescent="0.25">
      <c r="B292" s="76" t="s">
        <v>358</v>
      </c>
      <c r="C292" s="77" t="s">
        <v>2453</v>
      </c>
      <c r="D292" s="77" t="s">
        <v>3693</v>
      </c>
      <c r="E292" s="88"/>
      <c r="F292" s="88"/>
      <c r="G292" s="88"/>
      <c r="H292" s="77" t="s">
        <v>3344</v>
      </c>
    </row>
    <row r="293" spans="2:8" x14ac:dyDescent="0.25">
      <c r="B293" s="76" t="s">
        <v>2455</v>
      </c>
      <c r="C293" s="76" t="s">
        <v>5275</v>
      </c>
      <c r="D293" s="77" t="s">
        <v>3725</v>
      </c>
      <c r="E293" s="88"/>
      <c r="F293" s="88"/>
      <c r="G293" s="88"/>
      <c r="H293" s="77" t="s">
        <v>3344</v>
      </c>
    </row>
    <row r="294" spans="2:8" ht="31.5" x14ac:dyDescent="0.25">
      <c r="B294" s="76" t="s">
        <v>2458</v>
      </c>
      <c r="C294" s="77" t="s">
        <v>5264</v>
      </c>
      <c r="D294" s="77" t="s">
        <v>5274</v>
      </c>
      <c r="E294" s="88"/>
      <c r="F294" s="88"/>
      <c r="G294" s="88"/>
      <c r="H294" s="77" t="s">
        <v>3344</v>
      </c>
    </row>
    <row r="295" spans="2:8" ht="31.5" x14ac:dyDescent="0.25">
      <c r="B295" s="76" t="s">
        <v>2464</v>
      </c>
      <c r="C295" s="76" t="s">
        <v>2465</v>
      </c>
      <c r="D295" s="77" t="s">
        <v>5276</v>
      </c>
      <c r="E295" s="88"/>
      <c r="F295" s="88"/>
      <c r="G295" s="88"/>
      <c r="H295" s="77" t="s">
        <v>3344</v>
      </c>
    </row>
    <row r="296" spans="2:8" s="62" customFormat="1" ht="31.5" x14ac:dyDescent="0.25">
      <c r="B296" s="76" t="s">
        <v>2467</v>
      </c>
      <c r="C296" s="76" t="s">
        <v>2468</v>
      </c>
      <c r="D296" s="77" t="s">
        <v>2469</v>
      </c>
      <c r="E296" s="88"/>
      <c r="F296" s="88"/>
      <c r="G296" s="88"/>
      <c r="H296" s="77" t="s">
        <v>3344</v>
      </c>
    </row>
    <row r="297" spans="2:8" s="62" customFormat="1" ht="47.25" x14ac:dyDescent="0.25">
      <c r="B297" s="76" t="s">
        <v>2470</v>
      </c>
      <c r="C297" s="77" t="s">
        <v>5277</v>
      </c>
      <c r="D297" s="77" t="s">
        <v>5278</v>
      </c>
      <c r="E297" s="88"/>
      <c r="F297" s="88"/>
      <c r="G297" s="88"/>
      <c r="H297" s="77" t="s">
        <v>3344</v>
      </c>
    </row>
    <row r="298" spans="2:8" ht="63" x14ac:dyDescent="0.25">
      <c r="B298" s="76" t="s">
        <v>2515</v>
      </c>
      <c r="C298" s="76" t="s">
        <v>2516</v>
      </c>
      <c r="D298" s="77" t="s">
        <v>3750</v>
      </c>
      <c r="E298" s="88"/>
      <c r="F298" s="88"/>
      <c r="G298" s="88"/>
      <c r="H298" s="77" t="s">
        <v>3344</v>
      </c>
    </row>
    <row r="299" spans="2:8" ht="47.25" x14ac:dyDescent="0.25">
      <c r="B299" s="76" t="s">
        <v>2518</v>
      </c>
      <c r="C299" s="77" t="s">
        <v>2519</v>
      </c>
      <c r="D299" s="77" t="s">
        <v>3758</v>
      </c>
      <c r="E299" s="88"/>
      <c r="F299" s="88"/>
      <c r="G299" s="88"/>
      <c r="H299" s="77" t="s">
        <v>3344</v>
      </c>
    </row>
    <row r="300" spans="2:8" ht="31.5" x14ac:dyDescent="0.25">
      <c r="B300" s="76" t="s">
        <v>2476</v>
      </c>
      <c r="C300" s="76" t="s">
        <v>5279</v>
      </c>
      <c r="D300" s="77" t="s">
        <v>3763</v>
      </c>
      <c r="E300" s="88"/>
      <c r="F300" s="88"/>
      <c r="G300" s="88"/>
      <c r="H300" s="77" t="s">
        <v>3344</v>
      </c>
    </row>
    <row r="301" spans="2:8" ht="31.5" x14ac:dyDescent="0.25">
      <c r="B301" s="76" t="s">
        <v>2479</v>
      </c>
      <c r="C301" s="77" t="s">
        <v>2480</v>
      </c>
      <c r="D301" s="77" t="s">
        <v>3764</v>
      </c>
      <c r="E301" s="88"/>
      <c r="F301" s="88"/>
      <c r="G301" s="88"/>
      <c r="H301" s="77" t="s">
        <v>3344</v>
      </c>
    </row>
    <row r="302" spans="2:8" ht="31.5" x14ac:dyDescent="0.25">
      <c r="B302" s="76" t="s">
        <v>2482</v>
      </c>
      <c r="C302" s="77" t="s">
        <v>2483</v>
      </c>
      <c r="D302" s="77" t="s">
        <v>5280</v>
      </c>
      <c r="E302" s="88"/>
      <c r="F302" s="88"/>
      <c r="G302" s="88"/>
      <c r="H302" s="77" t="s">
        <v>3344</v>
      </c>
    </row>
    <row r="303" spans="2:8" x14ac:dyDescent="0.25">
      <c r="B303" s="76" t="s">
        <v>2523</v>
      </c>
      <c r="C303" s="77" t="s">
        <v>2486</v>
      </c>
      <c r="D303" s="77" t="s">
        <v>3777</v>
      </c>
      <c r="E303" s="88"/>
      <c r="F303" s="88"/>
      <c r="G303" s="88"/>
      <c r="H303" s="77" t="s">
        <v>3344</v>
      </c>
    </row>
    <row r="304" spans="2:8" ht="31.5" x14ac:dyDescent="0.25">
      <c r="B304" s="76" t="s">
        <v>2488</v>
      </c>
      <c r="C304" s="77" t="s">
        <v>2489</v>
      </c>
      <c r="D304" s="77" t="s">
        <v>3781</v>
      </c>
      <c r="E304" s="88"/>
      <c r="F304" s="88"/>
      <c r="G304" s="88"/>
      <c r="H304" s="77" t="s">
        <v>3344</v>
      </c>
    </row>
    <row r="305" spans="2:8" ht="31.5" x14ac:dyDescent="0.25">
      <c r="B305" s="76" t="s">
        <v>2526</v>
      </c>
      <c r="C305" s="77" t="s">
        <v>2527</v>
      </c>
      <c r="D305" s="77" t="s">
        <v>5197</v>
      </c>
      <c r="E305" s="88"/>
      <c r="F305" s="88"/>
      <c r="G305" s="88"/>
      <c r="H305" s="77" t="s">
        <v>3344</v>
      </c>
    </row>
    <row r="306" spans="2:8" ht="31.5" x14ac:dyDescent="0.25">
      <c r="B306" s="76" t="s">
        <v>2529</v>
      </c>
      <c r="C306" s="77" t="s">
        <v>2446</v>
      </c>
      <c r="D306" s="77" t="s">
        <v>2494</v>
      </c>
      <c r="E306" s="88"/>
      <c r="F306" s="88"/>
      <c r="G306" s="88"/>
      <c r="H306" s="77" t="s">
        <v>3344</v>
      </c>
    </row>
    <row r="307" spans="2:8" ht="31.5" x14ac:dyDescent="0.25">
      <c r="B307" s="76" t="s">
        <v>2498</v>
      </c>
      <c r="C307" s="77" t="s">
        <v>3891</v>
      </c>
      <c r="D307" s="77" t="s">
        <v>2499</v>
      </c>
      <c r="E307" s="88"/>
      <c r="F307" s="88"/>
      <c r="G307" s="88"/>
      <c r="H307" s="77" t="s">
        <v>3344</v>
      </c>
    </row>
    <row r="308" spans="2:8" s="62" customFormat="1" ht="47.25" x14ac:dyDescent="0.25">
      <c r="B308" s="76" t="s">
        <v>2532</v>
      </c>
      <c r="C308" s="76" t="s">
        <v>2533</v>
      </c>
      <c r="D308" s="77" t="s">
        <v>3905</v>
      </c>
      <c r="E308" s="88"/>
      <c r="F308" s="88"/>
      <c r="G308" s="88"/>
      <c r="H308" s="77" t="s">
        <v>3344</v>
      </c>
    </row>
    <row r="309" spans="2:8" s="62" customFormat="1" ht="31.5" x14ac:dyDescent="0.25">
      <c r="B309" s="76" t="s">
        <v>2503</v>
      </c>
      <c r="C309" s="77" t="s">
        <v>2504</v>
      </c>
      <c r="D309" s="77" t="s">
        <v>3919</v>
      </c>
      <c r="E309" s="88"/>
      <c r="F309" s="88"/>
      <c r="G309" s="88"/>
      <c r="H309" s="77" t="s">
        <v>3344</v>
      </c>
    </row>
    <row r="310" spans="2:8" s="65" customFormat="1" ht="47.25" x14ac:dyDescent="0.25">
      <c r="B310" s="127" t="s">
        <v>2536</v>
      </c>
      <c r="C310" s="127" t="s">
        <v>2537</v>
      </c>
      <c r="D310" s="127"/>
      <c r="E310" s="736"/>
      <c r="F310" s="736"/>
      <c r="G310" s="736"/>
      <c r="H310" s="127" t="s">
        <v>3344</v>
      </c>
    </row>
    <row r="311" spans="2:8" s="61" customFormat="1" ht="31.5" x14ac:dyDescent="0.25">
      <c r="B311" s="72"/>
      <c r="C311" s="72"/>
      <c r="D311" s="72" t="s">
        <v>5281</v>
      </c>
      <c r="E311" s="92" t="s">
        <v>3292</v>
      </c>
      <c r="F311" s="92" t="s">
        <v>4005</v>
      </c>
      <c r="G311" s="170">
        <v>72</v>
      </c>
      <c r="H311" s="72" t="s">
        <v>3344</v>
      </c>
    </row>
    <row r="312" spans="2:8" s="61" customFormat="1" ht="31.5" x14ac:dyDescent="0.25">
      <c r="B312" s="72"/>
      <c r="C312" s="72"/>
      <c r="D312" s="72" t="s">
        <v>5284</v>
      </c>
      <c r="E312" s="92" t="s">
        <v>3292</v>
      </c>
      <c r="F312" s="170">
        <v>0</v>
      </c>
      <c r="G312" s="92">
        <v>100</v>
      </c>
      <c r="H312" s="72" t="s">
        <v>3344</v>
      </c>
    </row>
    <row r="313" spans="2:8" s="62" customFormat="1" ht="48.75" customHeight="1" x14ac:dyDescent="0.25">
      <c r="B313" s="76" t="s">
        <v>358</v>
      </c>
      <c r="C313" s="77" t="s">
        <v>2453</v>
      </c>
      <c r="D313" s="77" t="s">
        <v>3693</v>
      </c>
      <c r="E313" s="88"/>
      <c r="F313" s="88"/>
      <c r="G313" s="88"/>
      <c r="H313" s="77" t="s">
        <v>3344</v>
      </c>
    </row>
    <row r="314" spans="2:8" s="62" customFormat="1" ht="31.5" x14ac:dyDescent="0.25">
      <c r="B314" s="76" t="s">
        <v>2455</v>
      </c>
      <c r="C314" s="76" t="s">
        <v>5282</v>
      </c>
      <c r="D314" s="77" t="s">
        <v>3724</v>
      </c>
      <c r="E314" s="88"/>
      <c r="F314" s="88"/>
      <c r="G314" s="88"/>
      <c r="H314" s="77" t="s">
        <v>3344</v>
      </c>
    </row>
    <row r="315" spans="2:8" s="62" customFormat="1" ht="31.5" x14ac:dyDescent="0.25">
      <c r="B315" s="76" t="s">
        <v>2479</v>
      </c>
      <c r="C315" s="77" t="s">
        <v>5287</v>
      </c>
      <c r="D315" s="77" t="s">
        <v>5283</v>
      </c>
      <c r="E315" s="88"/>
      <c r="F315" s="88"/>
      <c r="G315" s="88"/>
      <c r="H315" s="77" t="s">
        <v>3344</v>
      </c>
    </row>
    <row r="316" spans="2:8" s="64" customFormat="1" ht="31.5" x14ac:dyDescent="0.25">
      <c r="B316" s="76" t="s">
        <v>2542</v>
      </c>
      <c r="C316" s="77" t="s">
        <v>5285</v>
      </c>
      <c r="D316" s="77" t="s">
        <v>5286</v>
      </c>
      <c r="E316" s="88"/>
      <c r="F316" s="88"/>
      <c r="G316" s="88"/>
      <c r="H316" s="77" t="s">
        <v>3344</v>
      </c>
    </row>
    <row r="317" spans="2:8" s="64" customFormat="1" ht="31.5" x14ac:dyDescent="0.25">
      <c r="B317" s="76" t="s">
        <v>2544</v>
      </c>
      <c r="C317" s="76" t="s">
        <v>2545</v>
      </c>
      <c r="D317" s="77" t="s">
        <v>3832</v>
      </c>
      <c r="E317" s="88"/>
      <c r="F317" s="88"/>
      <c r="G317" s="88"/>
      <c r="H317" s="77" t="s">
        <v>3344</v>
      </c>
    </row>
    <row r="318" spans="2:8" x14ac:dyDescent="0.25">
      <c r="B318" s="76" t="s">
        <v>2485</v>
      </c>
      <c r="C318" s="77" t="s">
        <v>5288</v>
      </c>
      <c r="D318" s="77" t="s">
        <v>5289</v>
      </c>
      <c r="E318" s="88"/>
      <c r="F318" s="88"/>
      <c r="G318" s="88"/>
      <c r="H318" s="77" t="s">
        <v>3344</v>
      </c>
    </row>
    <row r="319" spans="2:8" s="62" customFormat="1" ht="31.5" x14ac:dyDescent="0.25">
      <c r="B319" s="76" t="s">
        <v>2529</v>
      </c>
      <c r="C319" s="77" t="s">
        <v>5290</v>
      </c>
      <c r="D319" s="77" t="s">
        <v>5291</v>
      </c>
      <c r="E319" s="88"/>
      <c r="F319" s="88"/>
      <c r="G319" s="88"/>
      <c r="H319" s="77" t="s">
        <v>3344</v>
      </c>
    </row>
    <row r="320" spans="2:8" s="62" customFormat="1" ht="31.5" x14ac:dyDescent="0.25">
      <c r="B320" s="76" t="s">
        <v>2548</v>
      </c>
      <c r="C320" s="76" t="s">
        <v>2549</v>
      </c>
      <c r="D320" s="77" t="s">
        <v>3854</v>
      </c>
      <c r="E320" s="88"/>
      <c r="F320" s="88"/>
      <c r="G320" s="88"/>
      <c r="H320" s="77" t="s">
        <v>3344</v>
      </c>
    </row>
    <row r="321" spans="2:8" s="62" customFormat="1" ht="31.5" x14ac:dyDescent="0.25">
      <c r="B321" s="76" t="s">
        <v>2495</v>
      </c>
      <c r="C321" s="77" t="s">
        <v>5292</v>
      </c>
      <c r="D321" s="77" t="s">
        <v>2497</v>
      </c>
      <c r="E321" s="88"/>
      <c r="F321" s="88"/>
      <c r="G321" s="88"/>
      <c r="H321" s="77" t="s">
        <v>3344</v>
      </c>
    </row>
    <row r="322" spans="2:8" s="62" customFormat="1" ht="31.5" x14ac:dyDescent="0.25">
      <c r="B322" s="76" t="s">
        <v>2498</v>
      </c>
      <c r="C322" s="77" t="s">
        <v>3891</v>
      </c>
      <c r="D322" s="77" t="s">
        <v>5293</v>
      </c>
      <c r="E322" s="88"/>
      <c r="F322" s="88"/>
      <c r="G322" s="88"/>
      <c r="H322" s="77" t="s">
        <v>3344</v>
      </c>
    </row>
    <row r="323" spans="2:8" s="62" customFormat="1" ht="47.25" x14ac:dyDescent="0.25">
      <c r="B323" s="76" t="s">
        <v>2553</v>
      </c>
      <c r="C323" s="77" t="s">
        <v>2554</v>
      </c>
      <c r="D323" s="77" t="s">
        <v>3903</v>
      </c>
      <c r="E323" s="88"/>
      <c r="F323" s="88"/>
      <c r="G323" s="88"/>
      <c r="H323" s="77" t="s">
        <v>3344</v>
      </c>
    </row>
    <row r="324" spans="2:8" s="62" customFormat="1" ht="47.25" x14ac:dyDescent="0.25">
      <c r="B324" s="76" t="s">
        <v>2503</v>
      </c>
      <c r="C324" s="77" t="s">
        <v>5294</v>
      </c>
      <c r="D324" s="77" t="s">
        <v>5295</v>
      </c>
      <c r="E324" s="88"/>
      <c r="F324" s="88"/>
      <c r="G324" s="88"/>
      <c r="H324" s="77" t="s">
        <v>3344</v>
      </c>
    </row>
    <row r="325" spans="2:8" s="61" customFormat="1" ht="31.5" x14ac:dyDescent="0.25">
      <c r="B325" s="72" t="s">
        <v>2605</v>
      </c>
      <c r="C325" s="72" t="s">
        <v>5296</v>
      </c>
      <c r="D325" s="72" t="s">
        <v>2607</v>
      </c>
      <c r="E325" s="92" t="s">
        <v>3292</v>
      </c>
      <c r="F325" s="92" t="s">
        <v>4086</v>
      </c>
      <c r="G325" s="92" t="s">
        <v>4086</v>
      </c>
      <c r="H325" s="72" t="s">
        <v>3344</v>
      </c>
    </row>
    <row r="326" spans="2:8" s="62" customFormat="1" ht="31.5" x14ac:dyDescent="0.25">
      <c r="B326" s="76" t="s">
        <v>2608</v>
      </c>
      <c r="C326" s="76" t="s">
        <v>2609</v>
      </c>
      <c r="D326" s="77" t="s">
        <v>2610</v>
      </c>
      <c r="E326" s="88"/>
      <c r="F326" s="88"/>
      <c r="G326" s="88"/>
      <c r="H326" s="77" t="s">
        <v>3344</v>
      </c>
    </row>
    <row r="327" spans="2:8" s="57" customFormat="1" ht="31.5" x14ac:dyDescent="0.25">
      <c r="B327" s="127" t="s">
        <v>2431</v>
      </c>
      <c r="C327" s="72" t="s">
        <v>5297</v>
      </c>
      <c r="D327" s="72" t="s">
        <v>3363</v>
      </c>
      <c r="E327" s="92" t="s">
        <v>3292</v>
      </c>
      <c r="F327" s="170" t="s">
        <v>4017</v>
      </c>
      <c r="G327" s="170">
        <v>100</v>
      </c>
      <c r="H327" s="72" t="s">
        <v>3344</v>
      </c>
    </row>
    <row r="328" spans="2:8" s="61" customFormat="1" ht="31.5" x14ac:dyDescent="0.25">
      <c r="B328" s="72"/>
      <c r="C328" s="72"/>
      <c r="D328" s="72" t="s">
        <v>3371</v>
      </c>
      <c r="E328" s="92" t="s">
        <v>3372</v>
      </c>
      <c r="F328" s="92" t="s">
        <v>4086</v>
      </c>
      <c r="G328" s="92">
        <v>5000</v>
      </c>
      <c r="H328" s="72" t="s">
        <v>3344</v>
      </c>
    </row>
    <row r="329" spans="2:8" s="58" customFormat="1" ht="47.25" x14ac:dyDescent="0.25">
      <c r="B329" s="592" t="s">
        <v>2434</v>
      </c>
      <c r="C329" s="592" t="s">
        <v>2435</v>
      </c>
      <c r="D329" s="592" t="s">
        <v>5170</v>
      </c>
      <c r="E329" s="94"/>
      <c r="F329" s="94"/>
      <c r="G329" s="94"/>
      <c r="H329" s="77" t="s">
        <v>3344</v>
      </c>
    </row>
    <row r="330" spans="2:8" s="58" customFormat="1" ht="31.5" x14ac:dyDescent="0.25">
      <c r="B330" s="592" t="s">
        <v>2436</v>
      </c>
      <c r="C330" s="592" t="s">
        <v>2437</v>
      </c>
      <c r="D330" s="592" t="s">
        <v>2438</v>
      </c>
      <c r="E330" s="94"/>
      <c r="F330" s="94"/>
      <c r="G330" s="94"/>
      <c r="H330" s="77" t="s">
        <v>3344</v>
      </c>
    </row>
    <row r="331" spans="2:8" s="58" customFormat="1" ht="31.5" x14ac:dyDescent="0.25">
      <c r="B331" s="592" t="s">
        <v>2439</v>
      </c>
      <c r="C331" s="592" t="s">
        <v>2440</v>
      </c>
      <c r="D331" s="592" t="s">
        <v>2441</v>
      </c>
      <c r="E331" s="94"/>
      <c r="F331" s="94"/>
      <c r="G331" s="94"/>
      <c r="H331" s="77" t="s">
        <v>3344</v>
      </c>
    </row>
    <row r="332" spans="2:8" s="58" customFormat="1" ht="31.5" x14ac:dyDescent="0.25">
      <c r="B332" s="592" t="s">
        <v>2442</v>
      </c>
      <c r="C332" s="592" t="s">
        <v>2443</v>
      </c>
      <c r="D332" s="592" t="s">
        <v>2444</v>
      </c>
      <c r="E332" s="94"/>
      <c r="F332" s="94"/>
      <c r="G332" s="94"/>
      <c r="H332" s="77" t="s">
        <v>3344</v>
      </c>
    </row>
    <row r="333" spans="2:8" s="58" customFormat="1" ht="49.5" customHeight="1" x14ac:dyDescent="0.25">
      <c r="B333" s="592" t="s">
        <v>2445</v>
      </c>
      <c r="C333" s="592" t="s">
        <v>2446</v>
      </c>
      <c r="D333" s="592" t="s">
        <v>5171</v>
      </c>
      <c r="E333" s="94"/>
      <c r="F333" s="94"/>
      <c r="G333" s="94"/>
      <c r="H333" s="77" t="s">
        <v>3344</v>
      </c>
    </row>
    <row r="334" spans="2:8" s="58" customFormat="1" ht="31.5" x14ac:dyDescent="0.25">
      <c r="B334" s="592" t="s">
        <v>2448</v>
      </c>
      <c r="C334" s="592" t="s">
        <v>2449</v>
      </c>
      <c r="D334" s="592" t="s">
        <v>5172</v>
      </c>
      <c r="E334" s="94"/>
      <c r="F334" s="94"/>
      <c r="G334" s="94"/>
      <c r="H334" s="77" t="s">
        <v>3344</v>
      </c>
    </row>
    <row r="335" spans="2:8" s="57" customFormat="1" ht="31.5" x14ac:dyDescent="0.25">
      <c r="B335" s="72" t="s">
        <v>2557</v>
      </c>
      <c r="C335" s="72" t="s">
        <v>5543</v>
      </c>
      <c r="D335" s="72" t="s">
        <v>3373</v>
      </c>
      <c r="E335" s="92"/>
      <c r="F335" s="92" t="s">
        <v>4009</v>
      </c>
      <c r="G335" s="92">
        <v>18</v>
      </c>
      <c r="H335" s="72" t="s">
        <v>3344</v>
      </c>
    </row>
    <row r="336" spans="2:8" s="61" customFormat="1" ht="31.5" x14ac:dyDescent="0.25">
      <c r="B336" s="72"/>
      <c r="C336" s="72"/>
      <c r="D336" s="72" t="s">
        <v>3374</v>
      </c>
      <c r="E336" s="92" t="s">
        <v>3292</v>
      </c>
      <c r="F336" s="92" t="s">
        <v>4010</v>
      </c>
      <c r="G336" s="92" t="s">
        <v>3375</v>
      </c>
      <c r="H336" s="72" t="s">
        <v>3344</v>
      </c>
    </row>
    <row r="337" spans="2:8" s="61" customFormat="1" ht="31.5" x14ac:dyDescent="0.25">
      <c r="B337" s="72"/>
      <c r="C337" s="72"/>
      <c r="D337" s="72" t="s">
        <v>3376</v>
      </c>
      <c r="E337" s="92" t="s">
        <v>3292</v>
      </c>
      <c r="F337" s="92" t="s">
        <v>4017</v>
      </c>
      <c r="G337" s="170">
        <v>100</v>
      </c>
      <c r="H337" s="72" t="s">
        <v>3344</v>
      </c>
    </row>
    <row r="338" spans="2:8" s="57" customFormat="1" ht="31.5" x14ac:dyDescent="0.25">
      <c r="B338" s="72"/>
      <c r="C338" s="72"/>
      <c r="D338" s="72" t="s">
        <v>3377</v>
      </c>
      <c r="E338" s="92" t="s">
        <v>3292</v>
      </c>
      <c r="F338" s="92" t="s">
        <v>4020</v>
      </c>
      <c r="G338" s="170">
        <v>100</v>
      </c>
      <c r="H338" s="72" t="s">
        <v>3344</v>
      </c>
    </row>
    <row r="339" spans="2:8" s="57" customFormat="1" ht="31.5" x14ac:dyDescent="0.25">
      <c r="B339" s="72"/>
      <c r="C339" s="72"/>
      <c r="D339" s="72" t="s">
        <v>3378</v>
      </c>
      <c r="E339" s="92" t="s">
        <v>3292</v>
      </c>
      <c r="F339" s="170">
        <v>35</v>
      </c>
      <c r="G339" s="170">
        <v>100</v>
      </c>
      <c r="H339" s="72" t="s">
        <v>3344</v>
      </c>
    </row>
    <row r="340" spans="2:8" s="57" customFormat="1" ht="31.5" x14ac:dyDescent="0.25">
      <c r="B340" s="72"/>
      <c r="C340" s="72"/>
      <c r="D340" s="72" t="s">
        <v>3379</v>
      </c>
      <c r="E340" s="92" t="s">
        <v>3292</v>
      </c>
      <c r="F340" s="170">
        <v>31</v>
      </c>
      <c r="G340" s="170">
        <v>80</v>
      </c>
      <c r="H340" s="72" t="s">
        <v>3344</v>
      </c>
    </row>
    <row r="341" spans="2:8" s="57" customFormat="1" ht="31.5" x14ac:dyDescent="0.25">
      <c r="B341" s="72"/>
      <c r="C341" s="72"/>
      <c r="D341" s="72" t="s">
        <v>3380</v>
      </c>
      <c r="E341" s="92" t="s">
        <v>3381</v>
      </c>
      <c r="F341" s="92">
        <v>200</v>
      </c>
      <c r="G341" s="92">
        <v>1500</v>
      </c>
      <c r="H341" s="72" t="s">
        <v>3344</v>
      </c>
    </row>
    <row r="342" spans="2:8" ht="31.5" x14ac:dyDescent="0.25">
      <c r="B342" s="76" t="s">
        <v>2560</v>
      </c>
      <c r="C342" s="76" t="s">
        <v>2561</v>
      </c>
      <c r="D342" s="77" t="s">
        <v>3650</v>
      </c>
      <c r="E342" s="88"/>
      <c r="F342" s="88"/>
      <c r="G342" s="88"/>
      <c r="H342" s="77" t="s">
        <v>3344</v>
      </c>
    </row>
    <row r="343" spans="2:8" ht="31.5" x14ac:dyDescent="0.25">
      <c r="B343" s="76" t="s">
        <v>2563</v>
      </c>
      <c r="C343" s="77" t="s">
        <v>3696</v>
      </c>
      <c r="D343" s="77" t="s">
        <v>3697</v>
      </c>
      <c r="E343" s="88"/>
      <c r="F343" s="88"/>
      <c r="G343" s="88"/>
      <c r="H343" s="77" t="s">
        <v>3344</v>
      </c>
    </row>
    <row r="344" spans="2:8" s="62" customFormat="1" ht="31.5" x14ac:dyDescent="0.25">
      <c r="B344" s="76" t="s">
        <v>2566</v>
      </c>
      <c r="C344" s="76" t="s">
        <v>5298</v>
      </c>
      <c r="D344" s="77" t="s">
        <v>3803</v>
      </c>
      <c r="E344" s="88"/>
      <c r="F344" s="88"/>
      <c r="G344" s="88"/>
      <c r="H344" s="77" t="s">
        <v>3344</v>
      </c>
    </row>
    <row r="345" spans="2:8" s="62" customFormat="1" ht="31.5" x14ac:dyDescent="0.25">
      <c r="B345" s="76" t="s">
        <v>2569</v>
      </c>
      <c r="C345" s="76" t="s">
        <v>5299</v>
      </c>
      <c r="D345" s="77" t="s">
        <v>3804</v>
      </c>
      <c r="E345" s="88"/>
      <c r="F345" s="88"/>
      <c r="G345" s="88"/>
      <c r="H345" s="77" t="s">
        <v>3344</v>
      </c>
    </row>
    <row r="346" spans="2:8" ht="47.25" x14ac:dyDescent="0.25">
      <c r="B346" s="76" t="s">
        <v>2572</v>
      </c>
      <c r="C346" s="76" t="s">
        <v>5300</v>
      </c>
      <c r="D346" s="77" t="s">
        <v>3806</v>
      </c>
      <c r="E346" s="88"/>
      <c r="F346" s="88"/>
      <c r="G346" s="88"/>
      <c r="H346" s="77" t="s">
        <v>3344</v>
      </c>
    </row>
    <row r="347" spans="2:8" ht="31.5" x14ac:dyDescent="0.25">
      <c r="B347" s="76" t="s">
        <v>2574</v>
      </c>
      <c r="C347" s="76" t="s">
        <v>2575</v>
      </c>
      <c r="D347" s="77" t="s">
        <v>5301</v>
      </c>
      <c r="E347" s="88"/>
      <c r="F347" s="88"/>
      <c r="G347" s="88"/>
      <c r="H347" s="77" t="s">
        <v>3344</v>
      </c>
    </row>
    <row r="348" spans="2:8" ht="47.25" x14ac:dyDescent="0.25">
      <c r="B348" s="76" t="s">
        <v>2577</v>
      </c>
      <c r="C348" s="77" t="s">
        <v>2578</v>
      </c>
      <c r="D348" s="77" t="s">
        <v>3831</v>
      </c>
      <c r="E348" s="88"/>
      <c r="F348" s="88"/>
      <c r="G348" s="88"/>
      <c r="H348" s="77" t="s">
        <v>3344</v>
      </c>
    </row>
    <row r="349" spans="2:8" s="62" customFormat="1" ht="47.25" x14ac:dyDescent="0.25">
      <c r="B349" s="76" t="s">
        <v>2580</v>
      </c>
      <c r="C349" s="77" t="s">
        <v>5303</v>
      </c>
      <c r="D349" s="77" t="s">
        <v>5302</v>
      </c>
      <c r="E349" s="88"/>
      <c r="F349" s="88"/>
      <c r="G349" s="88"/>
      <c r="H349" s="77" t="s">
        <v>3344</v>
      </c>
    </row>
    <row r="350" spans="2:8" s="62" customFormat="1" ht="31.5" x14ac:dyDescent="0.25">
      <c r="B350" s="76" t="s">
        <v>2583</v>
      </c>
      <c r="C350" s="77" t="s">
        <v>2584</v>
      </c>
      <c r="D350" s="77" t="s">
        <v>3897</v>
      </c>
      <c r="E350" s="88"/>
      <c r="F350" s="88"/>
      <c r="G350" s="88"/>
      <c r="H350" s="77" t="s">
        <v>3344</v>
      </c>
    </row>
    <row r="351" spans="2:8" ht="47.25" x14ac:dyDescent="0.25">
      <c r="B351" s="76" t="s">
        <v>2586</v>
      </c>
      <c r="C351" s="77" t="s">
        <v>2587</v>
      </c>
      <c r="D351" s="77" t="s">
        <v>3896</v>
      </c>
      <c r="E351" s="88"/>
      <c r="F351" s="88"/>
      <c r="G351" s="88"/>
      <c r="H351" s="77" t="s">
        <v>3344</v>
      </c>
    </row>
    <row r="352" spans="2:8" ht="47.25" x14ac:dyDescent="0.25">
      <c r="B352" s="76" t="s">
        <v>2589</v>
      </c>
      <c r="C352" s="77" t="s">
        <v>2590</v>
      </c>
      <c r="D352" s="77" t="s">
        <v>3898</v>
      </c>
      <c r="E352" s="88"/>
      <c r="F352" s="88"/>
      <c r="G352" s="88"/>
      <c r="H352" s="77" t="s">
        <v>3344</v>
      </c>
    </row>
    <row r="353" spans="2:8" ht="78.75" customHeight="1" x14ac:dyDescent="0.25">
      <c r="B353" s="76" t="s">
        <v>2592</v>
      </c>
      <c r="C353" s="76" t="s">
        <v>2593</v>
      </c>
      <c r="D353" s="77" t="s">
        <v>3907</v>
      </c>
      <c r="E353" s="88"/>
      <c r="F353" s="88"/>
      <c r="G353" s="88"/>
      <c r="H353" s="77" t="s">
        <v>3344</v>
      </c>
    </row>
    <row r="354" spans="2:8" s="57" customFormat="1" ht="31.5" x14ac:dyDescent="0.25">
      <c r="B354" s="72" t="s">
        <v>3382</v>
      </c>
      <c r="C354" s="72" t="s">
        <v>3383</v>
      </c>
      <c r="D354" s="72" t="s">
        <v>3384</v>
      </c>
      <c r="E354" s="92" t="s">
        <v>3292</v>
      </c>
      <c r="F354" s="170">
        <v>85</v>
      </c>
      <c r="G354" s="170">
        <v>97</v>
      </c>
      <c r="H354" s="72" t="s">
        <v>3344</v>
      </c>
    </row>
    <row r="355" spans="2:8" ht="31.5" x14ac:dyDescent="0.25">
      <c r="B355" s="76" t="s">
        <v>3385</v>
      </c>
      <c r="C355" s="76" t="s">
        <v>5304</v>
      </c>
      <c r="D355" s="76" t="s">
        <v>3841</v>
      </c>
      <c r="E355" s="92"/>
      <c r="F355" s="92"/>
      <c r="G355" s="92"/>
      <c r="H355" s="77" t="s">
        <v>3344</v>
      </c>
    </row>
    <row r="356" spans="2:8" ht="31.5" x14ac:dyDescent="0.25">
      <c r="B356" s="76" t="s">
        <v>3386</v>
      </c>
      <c r="C356" s="76" t="s">
        <v>5305</v>
      </c>
      <c r="D356" s="77" t="s">
        <v>5306</v>
      </c>
      <c r="E356" s="88"/>
      <c r="F356" s="88"/>
      <c r="G356" s="88"/>
      <c r="H356" s="77" t="s">
        <v>3344</v>
      </c>
    </row>
    <row r="357" spans="2:8" ht="31.5" x14ac:dyDescent="0.25">
      <c r="B357" s="76" t="s">
        <v>3387</v>
      </c>
      <c r="C357" s="76" t="s">
        <v>5307</v>
      </c>
      <c r="D357" s="77" t="s">
        <v>5308</v>
      </c>
      <c r="E357" s="88"/>
      <c r="F357" s="88"/>
      <c r="G357" s="88"/>
      <c r="H357" s="77" t="s">
        <v>3344</v>
      </c>
    </row>
    <row r="358" spans="2:8" ht="31.5" x14ac:dyDescent="0.25">
      <c r="B358" s="76" t="s">
        <v>3388</v>
      </c>
      <c r="C358" s="76" t="s">
        <v>5309</v>
      </c>
      <c r="D358" s="77" t="s">
        <v>5310</v>
      </c>
      <c r="E358" s="88"/>
      <c r="F358" s="88"/>
      <c r="G358" s="88"/>
      <c r="H358" s="77" t="s">
        <v>3344</v>
      </c>
    </row>
    <row r="359" spans="2:8" s="57" customFormat="1" ht="47.25" x14ac:dyDescent="0.25">
      <c r="B359" s="75" t="s">
        <v>2928</v>
      </c>
      <c r="C359" s="75" t="s">
        <v>2929</v>
      </c>
      <c r="D359" s="75" t="s">
        <v>3881</v>
      </c>
      <c r="E359" s="73" t="s">
        <v>3389</v>
      </c>
      <c r="F359" s="136">
        <v>1016000</v>
      </c>
      <c r="G359" s="136">
        <v>1206000</v>
      </c>
      <c r="H359" s="75" t="s">
        <v>2880</v>
      </c>
    </row>
    <row r="360" spans="2:8" ht="47.25" x14ac:dyDescent="0.25">
      <c r="B360" s="76" t="s">
        <v>2931</v>
      </c>
      <c r="C360" s="76" t="s">
        <v>5312</v>
      </c>
      <c r="D360" s="77" t="s">
        <v>5311</v>
      </c>
      <c r="E360" s="88"/>
      <c r="F360" s="88"/>
      <c r="G360" s="88"/>
      <c r="H360" s="78" t="s">
        <v>2880</v>
      </c>
    </row>
    <row r="361" spans="2:8" ht="31.5" x14ac:dyDescent="0.25">
      <c r="B361" s="76" t="s">
        <v>2934</v>
      </c>
      <c r="C361" s="76" t="s">
        <v>2935</v>
      </c>
      <c r="D361" s="77" t="s">
        <v>2936</v>
      </c>
      <c r="E361" s="88"/>
      <c r="F361" s="88"/>
      <c r="G361" s="88"/>
      <c r="H361" s="78" t="s">
        <v>2880</v>
      </c>
    </row>
    <row r="362" spans="2:8" ht="31.5" x14ac:dyDescent="0.25">
      <c r="B362" s="76" t="s">
        <v>2937</v>
      </c>
      <c r="C362" s="76" t="s">
        <v>2938</v>
      </c>
      <c r="D362" s="77" t="s">
        <v>3692</v>
      </c>
      <c r="E362" s="88"/>
      <c r="F362" s="88"/>
      <c r="G362" s="88"/>
      <c r="H362" s="78" t="s">
        <v>2880</v>
      </c>
    </row>
    <row r="363" spans="2:8" ht="47.25" x14ac:dyDescent="0.25">
      <c r="B363" s="76" t="s">
        <v>2939</v>
      </c>
      <c r="C363" s="76" t="s">
        <v>5314</v>
      </c>
      <c r="D363" s="77" t="s">
        <v>5313</v>
      </c>
      <c r="E363" s="88"/>
      <c r="F363" s="88"/>
      <c r="G363" s="88"/>
      <c r="H363" s="78" t="s">
        <v>2880</v>
      </c>
    </row>
    <row r="364" spans="2:8" ht="31.5" x14ac:dyDescent="0.25">
      <c r="B364" s="76" t="s">
        <v>2942</v>
      </c>
      <c r="C364" s="76" t="s">
        <v>5315</v>
      </c>
      <c r="D364" s="77" t="s">
        <v>5316</v>
      </c>
      <c r="E364" s="88"/>
      <c r="F364" s="88"/>
      <c r="G364" s="88"/>
      <c r="H364" s="78" t="s">
        <v>2880</v>
      </c>
    </row>
    <row r="365" spans="2:8" ht="31.5" x14ac:dyDescent="0.25">
      <c r="B365" s="76" t="s">
        <v>2944</v>
      </c>
      <c r="C365" s="76" t="s">
        <v>3886</v>
      </c>
      <c r="D365" s="77" t="s">
        <v>3887</v>
      </c>
      <c r="E365" s="88"/>
      <c r="F365" s="88"/>
      <c r="G365" s="88"/>
      <c r="H365" s="78" t="s">
        <v>2880</v>
      </c>
    </row>
    <row r="366" spans="2:8" ht="31.5" x14ac:dyDescent="0.25">
      <c r="B366" s="76" t="s">
        <v>2945</v>
      </c>
      <c r="C366" s="76" t="s">
        <v>2946</v>
      </c>
      <c r="D366" s="77" t="s">
        <v>3845</v>
      </c>
      <c r="E366" s="88"/>
      <c r="F366" s="88"/>
      <c r="G366" s="88"/>
      <c r="H366" s="78" t="s">
        <v>2880</v>
      </c>
    </row>
    <row r="367" spans="2:8" ht="31.5" x14ac:dyDescent="0.25">
      <c r="B367" s="76" t="s">
        <v>2948</v>
      </c>
      <c r="C367" s="76" t="s">
        <v>2949</v>
      </c>
      <c r="D367" s="77" t="s">
        <v>2950</v>
      </c>
      <c r="E367" s="88"/>
      <c r="F367" s="88"/>
      <c r="G367" s="88"/>
      <c r="H367" s="78" t="s">
        <v>2880</v>
      </c>
    </row>
    <row r="368" spans="2:8" ht="31.5" x14ac:dyDescent="0.25">
      <c r="B368" s="76" t="s">
        <v>2951</v>
      </c>
      <c r="C368" s="76" t="s">
        <v>2952</v>
      </c>
      <c r="D368" s="77" t="s">
        <v>3842</v>
      </c>
      <c r="E368" s="88"/>
      <c r="F368" s="88"/>
      <c r="G368" s="88"/>
      <c r="H368" s="78" t="s">
        <v>2880</v>
      </c>
    </row>
    <row r="369" spans="2:8" ht="31.5" x14ac:dyDescent="0.25">
      <c r="B369" s="76" t="s">
        <v>2953</v>
      </c>
      <c r="C369" s="76" t="s">
        <v>2954</v>
      </c>
      <c r="D369" s="77" t="s">
        <v>3717</v>
      </c>
      <c r="E369" s="88"/>
      <c r="F369" s="88"/>
      <c r="G369" s="88"/>
      <c r="H369" s="78" t="s">
        <v>2880</v>
      </c>
    </row>
    <row r="370" spans="2:8" ht="31.5" x14ac:dyDescent="0.25">
      <c r="B370" s="76" t="s">
        <v>2956</v>
      </c>
      <c r="C370" s="76" t="s">
        <v>5318</v>
      </c>
      <c r="D370" s="77" t="s">
        <v>5317</v>
      </c>
      <c r="E370" s="88"/>
      <c r="F370" s="88"/>
      <c r="G370" s="88"/>
      <c r="H370" s="78" t="s">
        <v>2880</v>
      </c>
    </row>
    <row r="371" spans="2:8" ht="31.5" x14ac:dyDescent="0.25">
      <c r="B371" s="76" t="s">
        <v>2959</v>
      </c>
      <c r="C371" s="76" t="s">
        <v>5320</v>
      </c>
      <c r="D371" s="77" t="s">
        <v>5319</v>
      </c>
      <c r="E371" s="88"/>
      <c r="F371" s="88"/>
      <c r="G371" s="88"/>
      <c r="H371" s="78" t="s">
        <v>2880</v>
      </c>
    </row>
    <row r="372" spans="2:8" ht="31.5" x14ac:dyDescent="0.25">
      <c r="B372" s="76" t="s">
        <v>2962</v>
      </c>
      <c r="C372" s="76" t="s">
        <v>3848</v>
      </c>
      <c r="D372" s="77" t="s">
        <v>5321</v>
      </c>
      <c r="E372" s="88"/>
      <c r="F372" s="88"/>
      <c r="G372" s="88"/>
      <c r="H372" s="78" t="s">
        <v>2880</v>
      </c>
    </row>
    <row r="373" spans="2:8" s="57" customFormat="1" ht="31.5" x14ac:dyDescent="0.25">
      <c r="B373" s="72" t="s">
        <v>1700</v>
      </c>
      <c r="C373" s="72" t="s">
        <v>1701</v>
      </c>
      <c r="D373" s="72" t="s">
        <v>1702</v>
      </c>
      <c r="E373" s="92" t="s">
        <v>3292</v>
      </c>
      <c r="F373" s="170">
        <v>100</v>
      </c>
      <c r="G373" s="170">
        <v>100</v>
      </c>
      <c r="H373" s="72" t="s">
        <v>1699</v>
      </c>
    </row>
    <row r="374" spans="2:8" ht="31.5" x14ac:dyDescent="0.25">
      <c r="B374" s="76" t="s">
        <v>1703</v>
      </c>
      <c r="C374" s="77" t="s">
        <v>1704</v>
      </c>
      <c r="D374" s="77" t="s">
        <v>1705</v>
      </c>
      <c r="E374" s="88"/>
      <c r="F374" s="88"/>
      <c r="G374" s="88"/>
      <c r="H374" s="77" t="s">
        <v>1699</v>
      </c>
    </row>
    <row r="375" spans="2:8" ht="31.5" x14ac:dyDescent="0.25">
      <c r="B375" s="76" t="s">
        <v>1706</v>
      </c>
      <c r="C375" s="76" t="s">
        <v>1707</v>
      </c>
      <c r="D375" s="77" t="s">
        <v>1708</v>
      </c>
      <c r="E375" s="88"/>
      <c r="F375" s="88"/>
      <c r="G375" s="88"/>
      <c r="H375" s="77" t="s">
        <v>1699</v>
      </c>
    </row>
    <row r="376" spans="2:8" x14ac:dyDescent="0.25">
      <c r="B376" s="76" t="s">
        <v>1709</v>
      </c>
      <c r="C376" s="76" t="s">
        <v>1710</v>
      </c>
      <c r="D376" s="77" t="s">
        <v>1711</v>
      </c>
      <c r="E376" s="88"/>
      <c r="F376" s="88"/>
      <c r="G376" s="88"/>
      <c r="H376" s="77" t="s">
        <v>1699</v>
      </c>
    </row>
    <row r="377" spans="2:8" s="57" customFormat="1" ht="47.25" x14ac:dyDescent="0.25">
      <c r="B377" s="72" t="s">
        <v>3390</v>
      </c>
      <c r="C377" s="72" t="s">
        <v>1730</v>
      </c>
      <c r="D377" s="72" t="s">
        <v>1731</v>
      </c>
      <c r="E377" s="92" t="s">
        <v>3292</v>
      </c>
      <c r="F377" s="170">
        <v>30</v>
      </c>
      <c r="G377" s="170">
        <v>55</v>
      </c>
      <c r="H377" s="72" t="s">
        <v>1699</v>
      </c>
    </row>
    <row r="378" spans="2:8" s="62" customFormat="1" ht="47.25" x14ac:dyDescent="0.25">
      <c r="B378" s="76" t="s">
        <v>1732</v>
      </c>
      <c r="C378" s="76" t="s">
        <v>1733</v>
      </c>
      <c r="D378" s="77" t="s">
        <v>3760</v>
      </c>
      <c r="E378" s="88"/>
      <c r="F378" s="88"/>
      <c r="G378" s="88"/>
      <c r="H378" s="77" t="s">
        <v>1699</v>
      </c>
    </row>
    <row r="379" spans="2:8" s="62" customFormat="1" ht="31.5" x14ac:dyDescent="0.25">
      <c r="B379" s="76" t="s">
        <v>1735</v>
      </c>
      <c r="C379" s="76" t="s">
        <v>1736</v>
      </c>
      <c r="D379" s="77" t="s">
        <v>5322</v>
      </c>
      <c r="E379" s="88"/>
      <c r="F379" s="88"/>
      <c r="G379" s="88"/>
      <c r="H379" s="77" t="s">
        <v>1699</v>
      </c>
    </row>
    <row r="380" spans="2:8" ht="31.5" x14ac:dyDescent="0.25">
      <c r="B380" s="76" t="s">
        <v>1738</v>
      </c>
      <c r="C380" s="76" t="s">
        <v>1739</v>
      </c>
      <c r="D380" s="77" t="s">
        <v>5323</v>
      </c>
      <c r="E380" s="88"/>
      <c r="F380" s="88"/>
      <c r="G380" s="88"/>
      <c r="H380" s="77" t="s">
        <v>1699</v>
      </c>
    </row>
    <row r="381" spans="2:8" ht="31.5" x14ac:dyDescent="0.25">
      <c r="B381" s="76" t="s">
        <v>1740</v>
      </c>
      <c r="C381" s="76" t="s">
        <v>1741</v>
      </c>
      <c r="D381" s="77" t="s">
        <v>3838</v>
      </c>
      <c r="E381" s="88"/>
      <c r="F381" s="88"/>
      <c r="G381" s="88"/>
      <c r="H381" s="77" t="s">
        <v>1699</v>
      </c>
    </row>
    <row r="382" spans="2:8" ht="31.5" x14ac:dyDescent="0.25">
      <c r="B382" s="76" t="s">
        <v>1742</v>
      </c>
      <c r="C382" s="76" t="s">
        <v>1743</v>
      </c>
      <c r="D382" s="77" t="s">
        <v>3839</v>
      </c>
      <c r="E382" s="88"/>
      <c r="F382" s="88"/>
      <c r="G382" s="88"/>
      <c r="H382" s="77" t="s">
        <v>1699</v>
      </c>
    </row>
    <row r="383" spans="2:8" ht="47.25" x14ac:dyDescent="0.25">
      <c r="B383" s="68" t="s">
        <v>3391</v>
      </c>
      <c r="C383" s="68"/>
      <c r="D383" s="68" t="s">
        <v>3392</v>
      </c>
      <c r="E383" s="69" t="s">
        <v>3342</v>
      </c>
      <c r="F383" s="70">
        <v>65.752499999999998</v>
      </c>
      <c r="G383" s="70">
        <v>66.765000000000001</v>
      </c>
      <c r="H383" s="86"/>
    </row>
    <row r="384" spans="2:8" s="57" customFormat="1" ht="31.5" x14ac:dyDescent="0.25">
      <c r="B384" s="72" t="s">
        <v>3393</v>
      </c>
      <c r="C384" s="72" t="s">
        <v>876</v>
      </c>
      <c r="D384" s="72" t="s">
        <v>877</v>
      </c>
      <c r="E384" s="92" t="s">
        <v>3292</v>
      </c>
      <c r="F384" s="170">
        <v>94.25</v>
      </c>
      <c r="G384" s="170">
        <v>99</v>
      </c>
      <c r="H384" s="72" t="s">
        <v>794</v>
      </c>
    </row>
    <row r="385" spans="2:8" ht="47.25" x14ac:dyDescent="0.25">
      <c r="B385" s="76" t="s">
        <v>878</v>
      </c>
      <c r="C385" s="77" t="s">
        <v>879</v>
      </c>
      <c r="D385" s="77" t="s">
        <v>880</v>
      </c>
      <c r="E385" s="88"/>
      <c r="F385" s="96"/>
      <c r="G385" s="96"/>
      <c r="H385" s="77" t="s">
        <v>794</v>
      </c>
    </row>
    <row r="386" spans="2:8" ht="47.25" x14ac:dyDescent="0.25">
      <c r="B386" s="76" t="s">
        <v>881</v>
      </c>
      <c r="C386" s="76" t="s">
        <v>882</v>
      </c>
      <c r="D386" s="77" t="s">
        <v>883</v>
      </c>
      <c r="E386" s="88"/>
      <c r="F386" s="96"/>
      <c r="G386" s="96"/>
      <c r="H386" s="77" t="s">
        <v>794</v>
      </c>
    </row>
    <row r="387" spans="2:8" s="65" customFormat="1" ht="47.25" x14ac:dyDescent="0.25">
      <c r="B387" s="127" t="s">
        <v>832</v>
      </c>
      <c r="C387" s="127" t="s">
        <v>833</v>
      </c>
      <c r="D387" s="127" t="s">
        <v>3394</v>
      </c>
      <c r="E387" s="736" t="s">
        <v>3292</v>
      </c>
      <c r="F387" s="737">
        <v>100</v>
      </c>
      <c r="G387" s="737">
        <v>100</v>
      </c>
      <c r="H387" s="127" t="s">
        <v>794</v>
      </c>
    </row>
    <row r="388" spans="2:8" ht="63" x14ac:dyDescent="0.25">
      <c r="B388" s="76" t="s">
        <v>835</v>
      </c>
      <c r="C388" s="77" t="s">
        <v>5324</v>
      </c>
      <c r="D388" s="77" t="s">
        <v>837</v>
      </c>
      <c r="E388" s="88"/>
      <c r="F388" s="88"/>
      <c r="G388" s="88"/>
      <c r="H388" s="77" t="s">
        <v>794</v>
      </c>
    </row>
    <row r="389" spans="2:8" ht="31.5" x14ac:dyDescent="0.25">
      <c r="B389" s="76" t="s">
        <v>838</v>
      </c>
      <c r="C389" s="76" t="s">
        <v>5325</v>
      </c>
      <c r="D389" s="77" t="s">
        <v>840</v>
      </c>
      <c r="E389" s="88"/>
      <c r="F389" s="88"/>
      <c r="G389" s="88"/>
      <c r="H389" s="77" t="s">
        <v>794</v>
      </c>
    </row>
    <row r="390" spans="2:8" s="62" customFormat="1" ht="31.5" x14ac:dyDescent="0.25">
      <c r="B390" s="76" t="s">
        <v>841</v>
      </c>
      <c r="C390" s="76" t="s">
        <v>5326</v>
      </c>
      <c r="D390" s="77" t="s">
        <v>843</v>
      </c>
      <c r="E390" s="88"/>
      <c r="F390" s="88"/>
      <c r="G390" s="88"/>
      <c r="H390" s="77" t="s">
        <v>794</v>
      </c>
    </row>
    <row r="391" spans="2:8" s="61" customFormat="1" ht="31.5" x14ac:dyDescent="0.25">
      <c r="B391" s="72" t="s">
        <v>1830</v>
      </c>
      <c r="C391" s="72" t="s">
        <v>1831</v>
      </c>
      <c r="D391" s="72" t="s">
        <v>1832</v>
      </c>
      <c r="E391" s="92" t="s">
        <v>3292</v>
      </c>
      <c r="F391" s="87">
        <v>100</v>
      </c>
      <c r="G391" s="87">
        <v>100</v>
      </c>
      <c r="H391" s="75" t="s">
        <v>1808</v>
      </c>
    </row>
    <row r="392" spans="2:8" ht="31.5" x14ac:dyDescent="0.25">
      <c r="B392" s="76" t="s">
        <v>1833</v>
      </c>
      <c r="C392" s="77" t="s">
        <v>1834</v>
      </c>
      <c r="D392" s="77" t="s">
        <v>1835</v>
      </c>
      <c r="E392" s="88"/>
      <c r="F392" s="96"/>
      <c r="G392" s="96"/>
      <c r="H392" s="78" t="s">
        <v>1808</v>
      </c>
    </row>
    <row r="393" spans="2:8" s="57" customFormat="1" ht="47.25" x14ac:dyDescent="0.25">
      <c r="B393" s="72" t="s">
        <v>943</v>
      </c>
      <c r="C393" s="72" t="s">
        <v>944</v>
      </c>
      <c r="D393" s="72" t="s">
        <v>945</v>
      </c>
      <c r="E393" s="92" t="s">
        <v>3292</v>
      </c>
      <c r="F393" s="170">
        <v>43</v>
      </c>
      <c r="G393" s="170">
        <v>85</v>
      </c>
      <c r="H393" s="72" t="s">
        <v>794</v>
      </c>
    </row>
    <row r="394" spans="2:8" ht="31.5" x14ac:dyDescent="0.25">
      <c r="B394" s="76" t="s">
        <v>946</v>
      </c>
      <c r="C394" s="77" t="s">
        <v>947</v>
      </c>
      <c r="D394" s="77" t="s">
        <v>948</v>
      </c>
      <c r="E394" s="88"/>
      <c r="F394" s="96"/>
      <c r="G394" s="96"/>
      <c r="H394" s="77" t="s">
        <v>794</v>
      </c>
    </row>
    <row r="395" spans="2:8" ht="31.5" x14ac:dyDescent="0.25">
      <c r="B395" s="76" t="s">
        <v>949</v>
      </c>
      <c r="C395" s="76" t="s">
        <v>5327</v>
      </c>
      <c r="D395" s="77" t="s">
        <v>951</v>
      </c>
      <c r="E395" s="88"/>
      <c r="F395" s="88"/>
      <c r="G395" s="88"/>
      <c r="H395" s="77" t="s">
        <v>794</v>
      </c>
    </row>
    <row r="396" spans="2:8" s="57" customFormat="1" ht="31.5" x14ac:dyDescent="0.25">
      <c r="B396" s="72" t="s">
        <v>804</v>
      </c>
      <c r="C396" s="72" t="s">
        <v>805</v>
      </c>
      <c r="D396" s="72" t="s">
        <v>3395</v>
      </c>
      <c r="E396" s="92" t="s">
        <v>3292</v>
      </c>
      <c r="F396" s="92">
        <v>95.51</v>
      </c>
      <c r="G396" s="170">
        <v>98</v>
      </c>
      <c r="H396" s="72" t="s">
        <v>794</v>
      </c>
    </row>
    <row r="397" spans="2:8" ht="48.75" customHeight="1" x14ac:dyDescent="0.25">
      <c r="B397" s="76" t="s">
        <v>807</v>
      </c>
      <c r="C397" s="77" t="s">
        <v>808</v>
      </c>
      <c r="D397" s="77" t="s">
        <v>5328</v>
      </c>
      <c r="E397" s="88"/>
      <c r="F397" s="88"/>
      <c r="G397" s="88"/>
      <c r="H397" s="77" t="s">
        <v>794</v>
      </c>
    </row>
    <row r="398" spans="2:8" ht="31.5" x14ac:dyDescent="0.25">
      <c r="B398" s="76" t="s">
        <v>810</v>
      </c>
      <c r="C398" s="76" t="s">
        <v>5329</v>
      </c>
      <c r="D398" s="77" t="s">
        <v>812</v>
      </c>
      <c r="E398" s="88"/>
      <c r="F398" s="88"/>
      <c r="G398" s="88"/>
      <c r="H398" s="77" t="s">
        <v>794</v>
      </c>
    </row>
    <row r="399" spans="2:8" ht="31.5" x14ac:dyDescent="0.25">
      <c r="B399" s="76" t="s">
        <v>813</v>
      </c>
      <c r="C399" s="76" t="s">
        <v>814</v>
      </c>
      <c r="D399" s="77" t="s">
        <v>3835</v>
      </c>
      <c r="E399" s="88"/>
      <c r="F399" s="88"/>
      <c r="G399" s="88"/>
      <c r="H399" s="77" t="s">
        <v>794</v>
      </c>
    </row>
    <row r="400" spans="2:8" s="57" customFormat="1" ht="63" x14ac:dyDescent="0.25">
      <c r="B400" s="72" t="s">
        <v>953</v>
      </c>
      <c r="C400" s="72" t="s">
        <v>954</v>
      </c>
      <c r="D400" s="72" t="s">
        <v>3396</v>
      </c>
      <c r="E400" s="92" t="s">
        <v>3292</v>
      </c>
      <c r="F400" s="170">
        <v>100</v>
      </c>
      <c r="G400" s="170">
        <v>100</v>
      </c>
      <c r="H400" s="72" t="s">
        <v>794</v>
      </c>
    </row>
    <row r="401" spans="2:8" ht="31.5" x14ac:dyDescent="0.25">
      <c r="B401" s="76" t="s">
        <v>956</v>
      </c>
      <c r="C401" s="76" t="s">
        <v>5330</v>
      </c>
      <c r="D401" s="77" t="s">
        <v>3778</v>
      </c>
      <c r="E401" s="88"/>
      <c r="F401" s="88"/>
      <c r="G401" s="88"/>
      <c r="H401" s="77" t="s">
        <v>794</v>
      </c>
    </row>
    <row r="402" spans="2:8" ht="47.25" x14ac:dyDescent="0.25">
      <c r="B402" s="76" t="s">
        <v>959</v>
      </c>
      <c r="C402" s="76" t="s">
        <v>5331</v>
      </c>
      <c r="D402" s="77" t="s">
        <v>5332</v>
      </c>
      <c r="E402" s="88"/>
      <c r="F402" s="88"/>
      <c r="G402" s="88"/>
      <c r="H402" s="77" t="s">
        <v>794</v>
      </c>
    </row>
    <row r="403" spans="2:8" ht="31.5" x14ac:dyDescent="0.25">
      <c r="B403" s="76" t="s">
        <v>962</v>
      </c>
      <c r="C403" s="76" t="s">
        <v>5333</v>
      </c>
      <c r="D403" s="77" t="s">
        <v>964</v>
      </c>
      <c r="E403" s="88"/>
      <c r="F403" s="88"/>
      <c r="G403" s="88"/>
      <c r="H403" s="77" t="s">
        <v>794</v>
      </c>
    </row>
    <row r="404" spans="2:8" s="57" customFormat="1" ht="31.5" x14ac:dyDescent="0.25">
      <c r="B404" s="72" t="s">
        <v>953</v>
      </c>
      <c r="C404" s="72" t="s">
        <v>1856</v>
      </c>
      <c r="D404" s="72" t="s">
        <v>5334</v>
      </c>
      <c r="E404" s="73" t="s">
        <v>3292</v>
      </c>
      <c r="F404" s="87">
        <v>0</v>
      </c>
      <c r="G404" s="87">
        <v>100</v>
      </c>
      <c r="H404" s="75" t="s">
        <v>1808</v>
      </c>
    </row>
    <row r="405" spans="2:8" ht="47.25" x14ac:dyDescent="0.25">
      <c r="B405" s="76" t="s">
        <v>959</v>
      </c>
      <c r="C405" s="76" t="s">
        <v>5331</v>
      </c>
      <c r="D405" s="77" t="s">
        <v>5332</v>
      </c>
      <c r="E405" s="88"/>
      <c r="F405" s="96"/>
      <c r="G405" s="96"/>
      <c r="H405" s="78" t="s">
        <v>1808</v>
      </c>
    </row>
    <row r="406" spans="2:8" s="57" customFormat="1" ht="31.5" x14ac:dyDescent="0.25">
      <c r="B406" s="72" t="s">
        <v>953</v>
      </c>
      <c r="C406" s="72" t="s">
        <v>1856</v>
      </c>
      <c r="D406" s="72" t="s">
        <v>5335</v>
      </c>
      <c r="E406" s="73" t="s">
        <v>3292</v>
      </c>
      <c r="F406" s="87">
        <v>0</v>
      </c>
      <c r="G406" s="87">
        <v>100</v>
      </c>
      <c r="H406" s="75" t="s">
        <v>3397</v>
      </c>
    </row>
    <row r="407" spans="2:8" ht="47.25" x14ac:dyDescent="0.25">
      <c r="B407" s="76" t="s">
        <v>959</v>
      </c>
      <c r="C407" s="76" t="s">
        <v>5331</v>
      </c>
      <c r="D407" s="77" t="s">
        <v>5332</v>
      </c>
      <c r="E407" s="88"/>
      <c r="F407" s="96"/>
      <c r="G407" s="96"/>
      <c r="H407" s="78" t="s">
        <v>3397</v>
      </c>
    </row>
    <row r="408" spans="2:8" s="57" customFormat="1" ht="31.5" x14ac:dyDescent="0.25">
      <c r="B408" s="72" t="s">
        <v>953</v>
      </c>
      <c r="C408" s="72" t="s">
        <v>1911</v>
      </c>
      <c r="D408" s="72" t="s">
        <v>5336</v>
      </c>
      <c r="E408" s="73" t="s">
        <v>3292</v>
      </c>
      <c r="F408" s="87">
        <v>0</v>
      </c>
      <c r="G408" s="87">
        <v>100</v>
      </c>
      <c r="H408" s="75" t="s">
        <v>1891</v>
      </c>
    </row>
    <row r="409" spans="2:8" ht="31.5" x14ac:dyDescent="0.25">
      <c r="B409" s="76" t="s">
        <v>1913</v>
      </c>
      <c r="C409" s="77" t="s">
        <v>5337</v>
      </c>
      <c r="D409" s="77" t="s">
        <v>1915</v>
      </c>
      <c r="E409" s="88"/>
      <c r="F409" s="96"/>
      <c r="G409" s="96"/>
      <c r="H409" s="78" t="s">
        <v>1891</v>
      </c>
    </row>
    <row r="410" spans="2:8" ht="47.25" x14ac:dyDescent="0.25">
      <c r="B410" s="76" t="s">
        <v>959</v>
      </c>
      <c r="C410" s="76" t="s">
        <v>5338</v>
      </c>
      <c r="D410" s="77" t="s">
        <v>5339</v>
      </c>
      <c r="E410" s="88"/>
      <c r="F410" s="96"/>
      <c r="G410" s="96"/>
      <c r="H410" s="78" t="s">
        <v>1891</v>
      </c>
    </row>
    <row r="411" spans="2:8" s="61" customFormat="1" ht="33" customHeight="1" x14ac:dyDescent="0.25">
      <c r="B411" s="72" t="s">
        <v>924</v>
      </c>
      <c r="C411" s="72" t="s">
        <v>925</v>
      </c>
      <c r="D411" s="72" t="s">
        <v>926</v>
      </c>
      <c r="E411" s="73" t="s">
        <v>3292</v>
      </c>
      <c r="F411" s="87">
        <v>60.5</v>
      </c>
      <c r="G411" s="87">
        <v>95</v>
      </c>
      <c r="H411" s="75" t="s">
        <v>794</v>
      </c>
    </row>
    <row r="412" spans="2:8" s="62" customFormat="1" ht="47.25" x14ac:dyDescent="0.25">
      <c r="B412" s="76" t="s">
        <v>927</v>
      </c>
      <c r="C412" s="76" t="s">
        <v>3661</v>
      </c>
      <c r="D412" s="77" t="s">
        <v>1910</v>
      </c>
      <c r="E412" s="88"/>
      <c r="F412" s="88"/>
      <c r="G412" s="88"/>
      <c r="H412" s="78" t="s">
        <v>794</v>
      </c>
    </row>
    <row r="413" spans="2:8" ht="31.5" x14ac:dyDescent="0.25">
      <c r="B413" s="76" t="s">
        <v>930</v>
      </c>
      <c r="C413" s="76" t="s">
        <v>931</v>
      </c>
      <c r="D413" s="77" t="s">
        <v>932</v>
      </c>
      <c r="E413" s="88"/>
      <c r="F413" s="88"/>
      <c r="G413" s="88"/>
      <c r="H413" s="78" t="s">
        <v>794</v>
      </c>
    </row>
    <row r="414" spans="2:8" ht="48" customHeight="1" x14ac:dyDescent="0.25">
      <c r="B414" s="76" t="s">
        <v>933</v>
      </c>
      <c r="C414" s="76" t="s">
        <v>934</v>
      </c>
      <c r="D414" s="77" t="s">
        <v>935</v>
      </c>
      <c r="E414" s="88"/>
      <c r="F414" s="88"/>
      <c r="G414" s="88"/>
      <c r="H414" s="78" t="s">
        <v>794</v>
      </c>
    </row>
    <row r="415" spans="2:8" s="62" customFormat="1" ht="33.75" customHeight="1" x14ac:dyDescent="0.25">
      <c r="B415" s="76" t="s">
        <v>936</v>
      </c>
      <c r="C415" s="76" t="s">
        <v>937</v>
      </c>
      <c r="D415" s="77" t="s">
        <v>938</v>
      </c>
      <c r="E415" s="88"/>
      <c r="F415" s="88"/>
      <c r="G415" s="88"/>
      <c r="H415" s="78" t="s">
        <v>794</v>
      </c>
    </row>
    <row r="416" spans="2:8" s="62" customFormat="1" ht="31.5" x14ac:dyDescent="0.25">
      <c r="B416" s="76" t="s">
        <v>939</v>
      </c>
      <c r="C416" s="76" t="s">
        <v>940</v>
      </c>
      <c r="D416" s="77" t="s">
        <v>941</v>
      </c>
      <c r="E416" s="88"/>
      <c r="F416" s="88"/>
      <c r="G416" s="88"/>
      <c r="H416" s="78" t="s">
        <v>794</v>
      </c>
    </row>
    <row r="417" spans="2:8" s="57" customFormat="1" ht="31.5" x14ac:dyDescent="0.25">
      <c r="B417" s="72" t="s">
        <v>924</v>
      </c>
      <c r="C417" s="72" t="s">
        <v>1852</v>
      </c>
      <c r="D417" s="72" t="s">
        <v>1853</v>
      </c>
      <c r="E417" s="73" t="s">
        <v>3399</v>
      </c>
      <c r="F417" s="73" t="s">
        <v>4086</v>
      </c>
      <c r="G417" s="73" t="s">
        <v>3398</v>
      </c>
      <c r="H417" s="75" t="s">
        <v>1808</v>
      </c>
    </row>
    <row r="418" spans="2:8" ht="31.5" x14ac:dyDescent="0.25">
      <c r="B418" s="76" t="s">
        <v>939</v>
      </c>
      <c r="C418" s="76" t="s">
        <v>940</v>
      </c>
      <c r="D418" s="77" t="s">
        <v>941</v>
      </c>
      <c r="E418" s="88"/>
      <c r="F418" s="88"/>
      <c r="G418" s="88"/>
      <c r="H418" s="78" t="s">
        <v>1808</v>
      </c>
    </row>
    <row r="419" spans="2:8" s="57" customFormat="1" ht="63" x14ac:dyDescent="0.25">
      <c r="B419" s="72" t="s">
        <v>924</v>
      </c>
      <c r="C419" s="72" t="s">
        <v>1885</v>
      </c>
      <c r="D419" s="72" t="s">
        <v>1886</v>
      </c>
      <c r="E419" s="73" t="s">
        <v>3399</v>
      </c>
      <c r="F419" s="73">
        <v>100</v>
      </c>
      <c r="G419" s="73">
        <v>100</v>
      </c>
      <c r="H419" s="75" t="s">
        <v>3397</v>
      </c>
    </row>
    <row r="420" spans="2:8" ht="47.25" x14ac:dyDescent="0.25">
      <c r="B420" s="76" t="s">
        <v>927</v>
      </c>
      <c r="C420" s="77" t="s">
        <v>1887</v>
      </c>
      <c r="D420" s="77" t="s">
        <v>1910</v>
      </c>
      <c r="E420" s="88"/>
      <c r="F420" s="88"/>
      <c r="G420" s="88"/>
      <c r="H420" s="78" t="s">
        <v>3397</v>
      </c>
    </row>
    <row r="421" spans="2:8" s="57" customFormat="1" ht="31.5" x14ac:dyDescent="0.25">
      <c r="B421" s="72" t="s">
        <v>924</v>
      </c>
      <c r="C421" s="72" t="s">
        <v>1909</v>
      </c>
      <c r="D421" s="72" t="s">
        <v>1886</v>
      </c>
      <c r="E421" s="73" t="s">
        <v>3400</v>
      </c>
      <c r="F421" s="73" t="s">
        <v>3401</v>
      </c>
      <c r="G421" s="73" t="s">
        <v>3401</v>
      </c>
      <c r="H421" s="75" t="s">
        <v>1891</v>
      </c>
    </row>
    <row r="422" spans="2:8" ht="47.25" x14ac:dyDescent="0.25">
      <c r="B422" s="76" t="s">
        <v>927</v>
      </c>
      <c r="C422" s="77" t="s">
        <v>1887</v>
      </c>
      <c r="D422" s="77" t="s">
        <v>1910</v>
      </c>
      <c r="E422" s="88"/>
      <c r="F422" s="88"/>
      <c r="G422" s="88"/>
      <c r="H422" s="78" t="s">
        <v>1891</v>
      </c>
    </row>
    <row r="423" spans="2:8" s="57" customFormat="1" ht="63" x14ac:dyDescent="0.25">
      <c r="B423" s="72" t="s">
        <v>844</v>
      </c>
      <c r="C423" s="72" t="s">
        <v>845</v>
      </c>
      <c r="D423" s="72" t="s">
        <v>846</v>
      </c>
      <c r="E423" s="73" t="s">
        <v>3292</v>
      </c>
      <c r="F423" s="73"/>
      <c r="G423" s="87">
        <v>70</v>
      </c>
      <c r="H423" s="75" t="s">
        <v>794</v>
      </c>
    </row>
    <row r="424" spans="2:8" ht="31.5" x14ac:dyDescent="0.25">
      <c r="B424" s="76" t="s">
        <v>847</v>
      </c>
      <c r="C424" s="77" t="s">
        <v>5341</v>
      </c>
      <c r="D424" s="77" t="s">
        <v>3730</v>
      </c>
      <c r="E424" s="88"/>
      <c r="F424" s="88"/>
      <c r="G424" s="88"/>
      <c r="H424" s="78" t="s">
        <v>794</v>
      </c>
    </row>
    <row r="425" spans="2:8" ht="31.5" x14ac:dyDescent="0.25">
      <c r="B425" s="76" t="s">
        <v>850</v>
      </c>
      <c r="C425" s="77" t="s">
        <v>1840</v>
      </c>
      <c r="D425" s="77" t="s">
        <v>3774</v>
      </c>
      <c r="E425" s="88"/>
      <c r="F425" s="88"/>
      <c r="G425" s="88"/>
      <c r="H425" s="78" t="s">
        <v>794</v>
      </c>
    </row>
    <row r="426" spans="2:8" ht="31.5" x14ac:dyDescent="0.25">
      <c r="B426" s="76" t="s">
        <v>853</v>
      </c>
      <c r="C426" s="76" t="s">
        <v>5340</v>
      </c>
      <c r="D426" s="77" t="s">
        <v>855</v>
      </c>
      <c r="E426" s="88"/>
      <c r="F426" s="88"/>
      <c r="G426" s="88"/>
      <c r="H426" s="78" t="s">
        <v>794</v>
      </c>
    </row>
    <row r="427" spans="2:8" ht="31.5" x14ac:dyDescent="0.25">
      <c r="B427" s="76" t="s">
        <v>856</v>
      </c>
      <c r="C427" s="76" t="s">
        <v>5342</v>
      </c>
      <c r="D427" s="77" t="s">
        <v>3775</v>
      </c>
      <c r="E427" s="88"/>
      <c r="F427" s="88"/>
      <c r="G427" s="88"/>
      <c r="H427" s="78" t="s">
        <v>794</v>
      </c>
    </row>
    <row r="428" spans="2:8" x14ac:dyDescent="0.25">
      <c r="B428" s="76" t="s">
        <v>859</v>
      </c>
      <c r="C428" s="77" t="s">
        <v>1844</v>
      </c>
      <c r="D428" s="77" t="s">
        <v>5343</v>
      </c>
      <c r="E428" s="88"/>
      <c r="F428" s="88"/>
      <c r="G428" s="88"/>
      <c r="H428" s="78" t="s">
        <v>794</v>
      </c>
    </row>
    <row r="429" spans="2:8" ht="47.25" x14ac:dyDescent="0.25">
      <c r="B429" s="76" t="s">
        <v>862</v>
      </c>
      <c r="C429" s="76" t="s">
        <v>1904</v>
      </c>
      <c r="D429" s="77" t="s">
        <v>3780</v>
      </c>
      <c r="E429" s="88"/>
      <c r="F429" s="88"/>
      <c r="G429" s="88"/>
      <c r="H429" s="78" t="s">
        <v>794</v>
      </c>
    </row>
    <row r="430" spans="2:8" s="57" customFormat="1" ht="63" x14ac:dyDescent="0.25">
      <c r="B430" s="72" t="s">
        <v>844</v>
      </c>
      <c r="C430" s="72" t="s">
        <v>5348</v>
      </c>
      <c r="D430" s="72" t="s">
        <v>5349</v>
      </c>
      <c r="E430" s="73" t="s">
        <v>3292</v>
      </c>
      <c r="F430" s="73"/>
      <c r="G430" s="73" t="s">
        <v>3402</v>
      </c>
      <c r="H430" s="75" t="s">
        <v>1808</v>
      </c>
    </row>
    <row r="431" spans="2:8" ht="31.5" x14ac:dyDescent="0.25">
      <c r="B431" s="76" t="s">
        <v>847</v>
      </c>
      <c r="C431" s="77" t="s">
        <v>5344</v>
      </c>
      <c r="D431" s="77" t="s">
        <v>1839</v>
      </c>
      <c r="E431" s="88"/>
      <c r="F431" s="88"/>
      <c r="G431" s="88"/>
      <c r="H431" s="78" t="s">
        <v>1808</v>
      </c>
    </row>
    <row r="432" spans="2:8" ht="31.5" x14ac:dyDescent="0.25">
      <c r="B432" s="76" t="s">
        <v>850</v>
      </c>
      <c r="C432" s="77" t="s">
        <v>1840</v>
      </c>
      <c r="D432" s="77" t="s">
        <v>3774</v>
      </c>
      <c r="E432" s="88"/>
      <c r="F432" s="88"/>
      <c r="G432" s="88"/>
      <c r="H432" s="78" t="s">
        <v>1808</v>
      </c>
    </row>
    <row r="433" spans="2:8" ht="31.5" x14ac:dyDescent="0.25">
      <c r="B433" s="76" t="s">
        <v>853</v>
      </c>
      <c r="C433" s="76" t="s">
        <v>5340</v>
      </c>
      <c r="D433" s="77" t="s">
        <v>5345</v>
      </c>
      <c r="E433" s="88"/>
      <c r="F433" s="88"/>
      <c r="G433" s="88"/>
      <c r="H433" s="78" t="s">
        <v>1808</v>
      </c>
    </row>
    <row r="434" spans="2:8" x14ac:dyDescent="0.25">
      <c r="B434" s="76" t="s">
        <v>859</v>
      </c>
      <c r="C434" s="77" t="s">
        <v>1844</v>
      </c>
      <c r="D434" s="77" t="s">
        <v>3777</v>
      </c>
      <c r="E434" s="88"/>
      <c r="F434" s="88"/>
      <c r="G434" s="88"/>
      <c r="H434" s="78" t="s">
        <v>1808</v>
      </c>
    </row>
    <row r="435" spans="2:8" x14ac:dyDescent="0.25">
      <c r="B435" s="76" t="s">
        <v>1846</v>
      </c>
      <c r="C435" s="77" t="s">
        <v>1847</v>
      </c>
      <c r="D435" s="77" t="s">
        <v>1903</v>
      </c>
      <c r="E435" s="88"/>
      <c r="F435" s="88"/>
      <c r="G435" s="88"/>
      <c r="H435" s="78" t="s">
        <v>1808</v>
      </c>
    </row>
    <row r="436" spans="2:8" ht="47.25" x14ac:dyDescent="0.25">
      <c r="B436" s="76" t="s">
        <v>3779</v>
      </c>
      <c r="C436" s="76" t="s">
        <v>1904</v>
      </c>
      <c r="D436" s="77" t="s">
        <v>3780</v>
      </c>
      <c r="E436" s="88"/>
      <c r="F436" s="88"/>
      <c r="G436" s="88"/>
      <c r="H436" s="78" t="s">
        <v>1808</v>
      </c>
    </row>
    <row r="437" spans="2:8" s="57" customFormat="1" ht="63" x14ac:dyDescent="0.25">
      <c r="B437" s="72" t="s">
        <v>844</v>
      </c>
      <c r="C437" s="72" t="s">
        <v>5347</v>
      </c>
      <c r="D437" s="72" t="s">
        <v>5346</v>
      </c>
      <c r="E437" s="73" t="s">
        <v>3292</v>
      </c>
      <c r="F437" s="87">
        <v>75</v>
      </c>
      <c r="G437" s="87">
        <v>85</v>
      </c>
      <c r="H437" s="75" t="s">
        <v>3397</v>
      </c>
    </row>
    <row r="438" spans="2:8" ht="47.25" x14ac:dyDescent="0.25">
      <c r="B438" s="76" t="s">
        <v>847</v>
      </c>
      <c r="C438" s="77" t="s">
        <v>3732</v>
      </c>
      <c r="D438" s="77" t="s">
        <v>3731</v>
      </c>
      <c r="E438" s="88"/>
      <c r="F438" s="88"/>
      <c r="G438" s="88"/>
      <c r="H438" s="78" t="s">
        <v>3397</v>
      </c>
    </row>
    <row r="439" spans="2:8" ht="31.5" x14ac:dyDescent="0.25">
      <c r="B439" s="76" t="s">
        <v>850</v>
      </c>
      <c r="C439" s="77" t="s">
        <v>1840</v>
      </c>
      <c r="D439" s="77" t="s">
        <v>3774</v>
      </c>
      <c r="E439" s="88"/>
      <c r="F439" s="88"/>
      <c r="G439" s="88"/>
      <c r="H439" s="78" t="s">
        <v>3397</v>
      </c>
    </row>
    <row r="440" spans="2:8" ht="31.5" x14ac:dyDescent="0.25">
      <c r="B440" s="76" t="s">
        <v>859</v>
      </c>
      <c r="C440" s="77" t="s">
        <v>1844</v>
      </c>
      <c r="D440" s="77" t="s">
        <v>3777</v>
      </c>
      <c r="E440" s="88"/>
      <c r="F440" s="88"/>
      <c r="G440" s="88"/>
      <c r="H440" s="78" t="s">
        <v>3397</v>
      </c>
    </row>
    <row r="441" spans="2:8" ht="31.5" x14ac:dyDescent="0.25">
      <c r="B441" s="76" t="s">
        <v>1846</v>
      </c>
      <c r="C441" s="77" t="s">
        <v>1880</v>
      </c>
      <c r="D441" s="77" t="s">
        <v>1903</v>
      </c>
      <c r="E441" s="88"/>
      <c r="F441" s="88"/>
      <c r="G441" s="88"/>
      <c r="H441" s="78" t="s">
        <v>3397</v>
      </c>
    </row>
    <row r="442" spans="2:8" s="57" customFormat="1" ht="63" x14ac:dyDescent="0.25">
      <c r="B442" s="72" t="s">
        <v>844</v>
      </c>
      <c r="C442" s="72" t="s">
        <v>1873</v>
      </c>
      <c r="D442" s="72" t="s">
        <v>1837</v>
      </c>
      <c r="E442" s="73" t="s">
        <v>3292</v>
      </c>
      <c r="F442" s="87">
        <v>100</v>
      </c>
      <c r="G442" s="87">
        <v>93</v>
      </c>
      <c r="H442" s="75" t="s">
        <v>1891</v>
      </c>
    </row>
    <row r="443" spans="2:8" ht="47.25" x14ac:dyDescent="0.25">
      <c r="B443" s="76" t="s">
        <v>847</v>
      </c>
      <c r="C443" s="77" t="s">
        <v>3732</v>
      </c>
      <c r="D443" s="77" t="s">
        <v>3731</v>
      </c>
      <c r="E443" s="88"/>
      <c r="F443" s="88"/>
      <c r="G443" s="88"/>
      <c r="H443" s="78" t="s">
        <v>1891</v>
      </c>
    </row>
    <row r="444" spans="2:8" ht="31.5" x14ac:dyDescent="0.25">
      <c r="B444" s="76" t="s">
        <v>850</v>
      </c>
      <c r="C444" s="77" t="s">
        <v>1840</v>
      </c>
      <c r="D444" s="77" t="s">
        <v>3774</v>
      </c>
      <c r="E444" s="88"/>
      <c r="F444" s="88"/>
      <c r="G444" s="88"/>
      <c r="H444" s="78" t="s">
        <v>1891</v>
      </c>
    </row>
    <row r="445" spans="2:8" ht="31.5" x14ac:dyDescent="0.25">
      <c r="B445" s="76" t="s">
        <v>859</v>
      </c>
      <c r="C445" s="77" t="s">
        <v>1844</v>
      </c>
      <c r="D445" s="77" t="s">
        <v>3777</v>
      </c>
      <c r="E445" s="88"/>
      <c r="F445" s="88"/>
      <c r="G445" s="88"/>
      <c r="H445" s="78" t="s">
        <v>1891</v>
      </c>
    </row>
    <row r="446" spans="2:8" ht="31.5" x14ac:dyDescent="0.25">
      <c r="B446" s="76" t="s">
        <v>1902</v>
      </c>
      <c r="C446" s="77" t="s">
        <v>1847</v>
      </c>
      <c r="D446" s="77" t="s">
        <v>1903</v>
      </c>
      <c r="E446" s="88"/>
      <c r="F446" s="88"/>
      <c r="G446" s="88"/>
      <c r="H446" s="78" t="s">
        <v>1891</v>
      </c>
    </row>
    <row r="447" spans="2:8" ht="47.25" x14ac:dyDescent="0.25">
      <c r="B447" s="76" t="s">
        <v>862</v>
      </c>
      <c r="C447" s="77" t="s">
        <v>1904</v>
      </c>
      <c r="D447" s="77" t="s">
        <v>1905</v>
      </c>
      <c r="E447" s="88"/>
      <c r="F447" s="88"/>
      <c r="G447" s="88"/>
      <c r="H447" s="78" t="s">
        <v>1891</v>
      </c>
    </row>
    <row r="448" spans="2:8" s="57" customFormat="1" ht="63" x14ac:dyDescent="0.25">
      <c r="B448" s="72" t="s">
        <v>826</v>
      </c>
      <c r="C448" s="72" t="s">
        <v>827</v>
      </c>
      <c r="D448" s="72" t="s">
        <v>828</v>
      </c>
      <c r="E448" s="73" t="s">
        <v>3292</v>
      </c>
      <c r="F448" s="87">
        <v>100</v>
      </c>
      <c r="G448" s="87">
        <v>100</v>
      </c>
      <c r="H448" s="75" t="s">
        <v>794</v>
      </c>
    </row>
    <row r="449" spans="2:8" ht="31.5" x14ac:dyDescent="0.25">
      <c r="B449" s="76" t="s">
        <v>829</v>
      </c>
      <c r="C449" s="77" t="s">
        <v>830</v>
      </c>
      <c r="D449" s="77" t="s">
        <v>831</v>
      </c>
      <c r="E449" s="88"/>
      <c r="F449" s="96"/>
      <c r="G449" s="96"/>
      <c r="H449" s="78" t="s">
        <v>794</v>
      </c>
    </row>
    <row r="450" spans="2:8" s="57" customFormat="1" ht="63" x14ac:dyDescent="0.25">
      <c r="B450" s="72" t="s">
        <v>826</v>
      </c>
      <c r="C450" s="72" t="s">
        <v>1819</v>
      </c>
      <c r="D450" s="72" t="s">
        <v>1820</v>
      </c>
      <c r="E450" s="73" t="s">
        <v>3292</v>
      </c>
      <c r="F450" s="87">
        <v>60</v>
      </c>
      <c r="G450" s="87">
        <v>100</v>
      </c>
      <c r="H450" s="75" t="s">
        <v>1808</v>
      </c>
    </row>
    <row r="451" spans="2:8" s="62" customFormat="1" ht="31.5" x14ac:dyDescent="0.25">
      <c r="B451" s="76" t="s">
        <v>1821</v>
      </c>
      <c r="C451" s="77" t="s">
        <v>1822</v>
      </c>
      <c r="D451" s="77" t="s">
        <v>1823</v>
      </c>
      <c r="E451" s="88"/>
      <c r="F451" s="88"/>
      <c r="G451" s="88"/>
      <c r="H451" s="78" t="s">
        <v>1808</v>
      </c>
    </row>
    <row r="452" spans="2:8" s="62" customFormat="1" ht="31.5" x14ac:dyDescent="0.25">
      <c r="B452" s="76" t="s">
        <v>1824</v>
      </c>
      <c r="C452" s="77" t="s">
        <v>1825</v>
      </c>
      <c r="D452" s="77" t="s">
        <v>1895</v>
      </c>
      <c r="E452" s="88"/>
      <c r="F452" s="88"/>
      <c r="G452" s="88"/>
      <c r="H452" s="78" t="s">
        <v>1808</v>
      </c>
    </row>
    <row r="453" spans="2:8" x14ac:dyDescent="0.25">
      <c r="B453" s="76" t="s">
        <v>1827</v>
      </c>
      <c r="C453" s="77" t="s">
        <v>1828</v>
      </c>
      <c r="D453" s="77" t="s">
        <v>5350</v>
      </c>
      <c r="E453" s="88"/>
      <c r="F453" s="88"/>
      <c r="G453" s="88"/>
      <c r="H453" s="78" t="s">
        <v>1808</v>
      </c>
    </row>
    <row r="454" spans="2:8" s="57" customFormat="1" ht="63" x14ac:dyDescent="0.25">
      <c r="B454" s="72" t="s">
        <v>826</v>
      </c>
      <c r="C454" s="72" t="s">
        <v>1861</v>
      </c>
      <c r="D454" s="72" t="s">
        <v>1862</v>
      </c>
      <c r="E454" s="73" t="s">
        <v>3292</v>
      </c>
      <c r="F454" s="87">
        <v>100</v>
      </c>
      <c r="G454" s="87">
        <v>100</v>
      </c>
      <c r="H454" s="75" t="s">
        <v>3397</v>
      </c>
    </row>
    <row r="455" spans="2:8" ht="31.5" x14ac:dyDescent="0.25">
      <c r="B455" s="76" t="s">
        <v>1863</v>
      </c>
      <c r="C455" s="77" t="s">
        <v>1822</v>
      </c>
      <c r="D455" s="77" t="s">
        <v>1864</v>
      </c>
      <c r="E455" s="88"/>
      <c r="F455" s="96"/>
      <c r="G455" s="96"/>
      <c r="H455" s="78" t="s">
        <v>3397</v>
      </c>
    </row>
    <row r="456" spans="2:8" ht="31.5" x14ac:dyDescent="0.25">
      <c r="B456" s="76" t="s">
        <v>1865</v>
      </c>
      <c r="C456" s="77" t="s">
        <v>1866</v>
      </c>
      <c r="D456" s="77" t="s">
        <v>5351</v>
      </c>
      <c r="E456" s="88"/>
      <c r="F456" s="96"/>
      <c r="G456" s="96"/>
      <c r="H456" s="78" t="s">
        <v>3397</v>
      </c>
    </row>
    <row r="457" spans="2:8" ht="31.5" x14ac:dyDescent="0.25">
      <c r="B457" s="76" t="s">
        <v>1868</v>
      </c>
      <c r="C457" s="77" t="s">
        <v>1869</v>
      </c>
      <c r="D457" s="77" t="s">
        <v>1870</v>
      </c>
      <c r="E457" s="88"/>
      <c r="F457" s="96"/>
      <c r="G457" s="96"/>
      <c r="H457" s="78" t="s">
        <v>3397</v>
      </c>
    </row>
    <row r="458" spans="2:8" ht="31.5" x14ac:dyDescent="0.25">
      <c r="B458" s="76" t="s">
        <v>1827</v>
      </c>
      <c r="C458" s="77" t="s">
        <v>1871</v>
      </c>
      <c r="D458" s="77" t="s">
        <v>5350</v>
      </c>
      <c r="E458" s="88"/>
      <c r="F458" s="96"/>
      <c r="G458" s="96"/>
      <c r="H458" s="78" t="s">
        <v>3397</v>
      </c>
    </row>
    <row r="459" spans="2:8" s="57" customFormat="1" ht="63" x14ac:dyDescent="0.25">
      <c r="B459" s="72" t="s">
        <v>826</v>
      </c>
      <c r="C459" s="72" t="s">
        <v>1819</v>
      </c>
      <c r="D459" s="72" t="s">
        <v>828</v>
      </c>
      <c r="E459" s="73" t="s">
        <v>3292</v>
      </c>
      <c r="F459" s="87">
        <v>100</v>
      </c>
      <c r="G459" s="87">
        <v>90</v>
      </c>
      <c r="H459" s="75" t="s">
        <v>1891</v>
      </c>
    </row>
    <row r="460" spans="2:8" ht="31.5" x14ac:dyDescent="0.25">
      <c r="B460" s="76" t="s">
        <v>1863</v>
      </c>
      <c r="C460" s="77" t="s">
        <v>1822</v>
      </c>
      <c r="D460" s="77" t="s">
        <v>5352</v>
      </c>
      <c r="E460" s="88"/>
      <c r="F460" s="88"/>
      <c r="G460" s="88"/>
      <c r="H460" s="78" t="s">
        <v>1891</v>
      </c>
    </row>
    <row r="461" spans="2:8" ht="31.5" x14ac:dyDescent="0.25">
      <c r="B461" s="76" t="s">
        <v>1868</v>
      </c>
      <c r="C461" s="77" t="s">
        <v>1869</v>
      </c>
      <c r="D461" s="77" t="s">
        <v>1870</v>
      </c>
      <c r="E461" s="88"/>
      <c r="F461" s="88"/>
      <c r="G461" s="88"/>
      <c r="H461" s="78" t="s">
        <v>1891</v>
      </c>
    </row>
    <row r="462" spans="2:8" ht="31.5" x14ac:dyDescent="0.25">
      <c r="B462" s="76" t="s">
        <v>1892</v>
      </c>
      <c r="C462" s="77" t="s">
        <v>1893</v>
      </c>
      <c r="D462" s="77" t="s">
        <v>1894</v>
      </c>
      <c r="E462" s="88"/>
      <c r="F462" s="88"/>
      <c r="G462" s="88"/>
      <c r="H462" s="78" t="s">
        <v>1891</v>
      </c>
    </row>
    <row r="463" spans="2:8" ht="31.5" x14ac:dyDescent="0.25">
      <c r="B463" s="76" t="s">
        <v>1824</v>
      </c>
      <c r="C463" s="77" t="s">
        <v>1825</v>
      </c>
      <c r="D463" s="77" t="s">
        <v>1895</v>
      </c>
      <c r="E463" s="88"/>
      <c r="F463" s="88"/>
      <c r="G463" s="88"/>
      <c r="H463" s="78" t="s">
        <v>1891</v>
      </c>
    </row>
    <row r="464" spans="2:8" ht="31.5" x14ac:dyDescent="0.25">
      <c r="B464" s="76" t="s">
        <v>1827</v>
      </c>
      <c r="C464" s="77" t="s">
        <v>1896</v>
      </c>
      <c r="D464" s="77" t="s">
        <v>5350</v>
      </c>
      <c r="E464" s="88"/>
      <c r="F464" s="88"/>
      <c r="G464" s="88"/>
      <c r="H464" s="78" t="s">
        <v>1891</v>
      </c>
    </row>
    <row r="465" spans="2:8" s="152" customFormat="1" ht="47.25" x14ac:dyDescent="0.25">
      <c r="B465" s="196" t="s">
        <v>1599</v>
      </c>
      <c r="C465" s="196" t="s">
        <v>1600</v>
      </c>
      <c r="D465" s="196" t="s">
        <v>4473</v>
      </c>
      <c r="E465" s="93" t="s">
        <v>3342</v>
      </c>
      <c r="F465" s="92">
        <v>20.23</v>
      </c>
      <c r="G465" s="170">
        <v>21</v>
      </c>
      <c r="H465" s="72" t="s">
        <v>4474</v>
      </c>
    </row>
    <row r="466" spans="2:8" s="150" customFormat="1" ht="31.5" x14ac:dyDescent="0.25">
      <c r="B466" s="198" t="s">
        <v>1602</v>
      </c>
      <c r="C466" s="198" t="s">
        <v>1603</v>
      </c>
      <c r="D466" s="199" t="s">
        <v>5353</v>
      </c>
      <c r="E466" s="119"/>
      <c r="F466" s="100"/>
      <c r="G466" s="100"/>
      <c r="H466" s="72" t="s">
        <v>4474</v>
      </c>
    </row>
    <row r="467" spans="2:8" s="150" customFormat="1" ht="31.5" x14ac:dyDescent="0.25">
      <c r="B467" s="198" t="s">
        <v>1605</v>
      </c>
      <c r="C467" s="198" t="s">
        <v>4475</v>
      </c>
      <c r="D467" s="199" t="s">
        <v>4476</v>
      </c>
      <c r="E467" s="119"/>
      <c r="F467" s="100"/>
      <c r="G467" s="100"/>
      <c r="H467" s="72" t="s">
        <v>4474</v>
      </c>
    </row>
    <row r="468" spans="2:8" s="150" customFormat="1" ht="31.5" x14ac:dyDescent="0.25">
      <c r="B468" s="198" t="s">
        <v>1608</v>
      </c>
      <c r="C468" s="198" t="s">
        <v>5354</v>
      </c>
      <c r="D468" s="199" t="s">
        <v>1610</v>
      </c>
      <c r="E468" s="119"/>
      <c r="F468" s="100"/>
      <c r="G468" s="100"/>
      <c r="H468" s="72" t="s">
        <v>4474</v>
      </c>
    </row>
    <row r="469" spans="2:8" s="152" customFormat="1" ht="63" x14ac:dyDescent="0.25">
      <c r="B469" s="196" t="s">
        <v>1626</v>
      </c>
      <c r="C469" s="196" t="s">
        <v>1627</v>
      </c>
      <c r="D469" s="196" t="s">
        <v>1628</v>
      </c>
      <c r="E469" s="93" t="s">
        <v>3292</v>
      </c>
      <c r="F469" s="92">
        <v>1.89</v>
      </c>
      <c r="G469" s="92">
        <v>9.4499999999999993</v>
      </c>
      <c r="H469" s="72" t="s">
        <v>4474</v>
      </c>
    </row>
    <row r="470" spans="2:8" s="150" customFormat="1" ht="50.25" customHeight="1" x14ac:dyDescent="0.25">
      <c r="B470" s="198" t="s">
        <v>1629</v>
      </c>
      <c r="C470" s="198" t="s">
        <v>5355</v>
      </c>
      <c r="D470" s="199" t="s">
        <v>5356</v>
      </c>
      <c r="E470" s="93"/>
      <c r="F470" s="100"/>
      <c r="G470" s="100"/>
      <c r="H470" s="72" t="s">
        <v>4474</v>
      </c>
    </row>
    <row r="471" spans="2:8" s="152" customFormat="1" ht="47.25" x14ac:dyDescent="0.25">
      <c r="B471" s="72" t="s">
        <v>1693</v>
      </c>
      <c r="C471" s="72" t="s">
        <v>1694</v>
      </c>
      <c r="D471" s="72" t="s">
        <v>1695</v>
      </c>
      <c r="E471" s="92" t="s">
        <v>3292</v>
      </c>
      <c r="F471" s="170">
        <v>0</v>
      </c>
      <c r="G471" s="170">
        <v>71.420358339650448</v>
      </c>
      <c r="H471" s="72" t="s">
        <v>4474</v>
      </c>
    </row>
    <row r="472" spans="2:8" s="149" customFormat="1" ht="47.25" x14ac:dyDescent="0.25">
      <c r="B472" s="76" t="s">
        <v>1696</v>
      </c>
      <c r="C472" s="76" t="s">
        <v>1697</v>
      </c>
      <c r="D472" s="77" t="s">
        <v>1698</v>
      </c>
      <c r="E472" s="100"/>
      <c r="F472" s="146"/>
      <c r="G472" s="146"/>
      <c r="H472" s="72" t="s">
        <v>4474</v>
      </c>
    </row>
    <row r="473" spans="2:8" ht="47.25" x14ac:dyDescent="0.25">
      <c r="B473" s="68" t="s">
        <v>3391</v>
      </c>
      <c r="C473" s="68"/>
      <c r="D473" s="68" t="s">
        <v>3921</v>
      </c>
      <c r="E473" s="69" t="s">
        <v>3292</v>
      </c>
      <c r="F473" s="69">
        <v>33.49</v>
      </c>
      <c r="G473" s="70">
        <v>28.49</v>
      </c>
      <c r="H473" s="86"/>
    </row>
    <row r="474" spans="2:8" s="57" customFormat="1" ht="31.5" x14ac:dyDescent="0.25">
      <c r="B474" s="72" t="s">
        <v>901</v>
      </c>
      <c r="C474" s="72" t="s">
        <v>5357</v>
      </c>
      <c r="D474" s="72" t="s">
        <v>903</v>
      </c>
      <c r="E474" s="73" t="s">
        <v>3292</v>
      </c>
      <c r="F474" s="73">
        <v>33.49</v>
      </c>
      <c r="G474" s="87">
        <v>28.49</v>
      </c>
      <c r="H474" s="75" t="s">
        <v>794</v>
      </c>
    </row>
    <row r="475" spans="2:8" ht="65.25" customHeight="1" x14ac:dyDescent="0.25">
      <c r="B475" s="76" t="s">
        <v>904</v>
      </c>
      <c r="C475" s="76" t="s">
        <v>5358</v>
      </c>
      <c r="D475" s="77" t="s">
        <v>906</v>
      </c>
      <c r="E475" s="88"/>
      <c r="F475" s="88"/>
      <c r="G475" s="96"/>
      <c r="H475" s="78" t="s">
        <v>794</v>
      </c>
    </row>
    <row r="476" spans="2:8" ht="51.75" customHeight="1" x14ac:dyDescent="0.25">
      <c r="B476" s="76" t="s">
        <v>907</v>
      </c>
      <c r="C476" s="77" t="s">
        <v>908</v>
      </c>
      <c r="D476" s="77" t="s">
        <v>5359</v>
      </c>
      <c r="E476" s="88"/>
      <c r="F476" s="88"/>
      <c r="G476" s="96"/>
      <c r="H476" s="78" t="s">
        <v>794</v>
      </c>
    </row>
    <row r="477" spans="2:8" s="57" customFormat="1" ht="31.5" x14ac:dyDescent="0.25">
      <c r="B477" s="72" t="s">
        <v>865</v>
      </c>
      <c r="C477" s="72" t="s">
        <v>5360</v>
      </c>
      <c r="D477" s="72" t="s">
        <v>5361</v>
      </c>
      <c r="E477" s="73" t="s">
        <v>3292</v>
      </c>
      <c r="F477" s="73">
        <v>74.790000000000006</v>
      </c>
      <c r="G477" s="87">
        <v>84</v>
      </c>
      <c r="H477" s="75" t="s">
        <v>794</v>
      </c>
    </row>
    <row r="478" spans="2:8" ht="31.5" x14ac:dyDescent="0.25">
      <c r="B478" s="76" t="s">
        <v>868</v>
      </c>
      <c r="C478" s="77" t="s">
        <v>869</v>
      </c>
      <c r="D478" s="77" t="s">
        <v>870</v>
      </c>
      <c r="E478" s="88"/>
      <c r="F478" s="88"/>
      <c r="G478" s="96"/>
      <c r="H478" s="78" t="s">
        <v>794</v>
      </c>
    </row>
    <row r="479" spans="2:8" ht="31.5" x14ac:dyDescent="0.25">
      <c r="B479" s="76" t="s">
        <v>871</v>
      </c>
      <c r="C479" s="76" t="s">
        <v>872</v>
      </c>
      <c r="D479" s="77" t="s">
        <v>3895</v>
      </c>
      <c r="E479" s="88"/>
      <c r="F479" s="88"/>
      <c r="G479" s="96"/>
      <c r="H479" s="78" t="s">
        <v>794</v>
      </c>
    </row>
    <row r="480" spans="2:8" s="65" customFormat="1" ht="47.25" x14ac:dyDescent="0.25">
      <c r="B480" s="127" t="s">
        <v>911</v>
      </c>
      <c r="C480" s="127" t="s">
        <v>912</v>
      </c>
      <c r="D480" s="127" t="s">
        <v>913</v>
      </c>
      <c r="E480" s="81" t="s">
        <v>3292</v>
      </c>
      <c r="F480" s="81">
        <v>52.94</v>
      </c>
      <c r="G480" s="81">
        <v>72</v>
      </c>
      <c r="H480" s="749" t="s">
        <v>794</v>
      </c>
    </row>
    <row r="481" spans="2:8" ht="31.5" x14ac:dyDescent="0.25">
      <c r="B481" s="76" t="s">
        <v>914</v>
      </c>
      <c r="C481" s="591" t="s">
        <v>915</v>
      </c>
      <c r="D481" s="592" t="s">
        <v>916</v>
      </c>
      <c r="E481" s="88"/>
      <c r="F481" s="88"/>
      <c r="G481" s="88"/>
      <c r="H481" s="78" t="s">
        <v>794</v>
      </c>
    </row>
    <row r="482" spans="2:8" ht="34.5" customHeight="1" x14ac:dyDescent="0.25">
      <c r="B482" s="76" t="s">
        <v>917</v>
      </c>
      <c r="C482" s="591" t="s">
        <v>5173</v>
      </c>
      <c r="D482" s="592" t="s">
        <v>5213</v>
      </c>
      <c r="E482" s="88"/>
      <c r="F482" s="88"/>
      <c r="G482" s="88"/>
      <c r="H482" s="78" t="s">
        <v>794</v>
      </c>
    </row>
    <row r="483" spans="2:8" ht="31.5" x14ac:dyDescent="0.25">
      <c r="B483" s="76" t="s">
        <v>920</v>
      </c>
      <c r="C483" s="591" t="s">
        <v>5174</v>
      </c>
      <c r="D483" s="592" t="s">
        <v>5214</v>
      </c>
      <c r="E483" s="88"/>
      <c r="F483" s="88"/>
      <c r="G483" s="88"/>
      <c r="H483" s="78" t="s">
        <v>794</v>
      </c>
    </row>
    <row r="484" spans="2:8" s="151" customFormat="1" ht="31.5" x14ac:dyDescent="0.25">
      <c r="B484" s="72" t="s">
        <v>816</v>
      </c>
      <c r="C484" s="72" t="s">
        <v>1809</v>
      </c>
      <c r="D484" s="72" t="s">
        <v>1810</v>
      </c>
      <c r="E484" s="73" t="s">
        <v>3292</v>
      </c>
      <c r="F484" s="504">
        <v>0</v>
      </c>
      <c r="G484" s="504">
        <v>100</v>
      </c>
      <c r="H484" s="72" t="s">
        <v>4477</v>
      </c>
    </row>
    <row r="485" spans="2:8" s="149" customFormat="1" ht="31.5" x14ac:dyDescent="0.25">
      <c r="B485" s="76" t="s">
        <v>1811</v>
      </c>
      <c r="C485" s="77" t="s">
        <v>5362</v>
      </c>
      <c r="D485" s="77" t="s">
        <v>1813</v>
      </c>
      <c r="E485" s="100"/>
      <c r="F485" s="146"/>
      <c r="G485" s="146"/>
      <c r="H485" s="77" t="s">
        <v>4477</v>
      </c>
    </row>
    <row r="486" spans="2:8" s="149" customFormat="1" x14ac:dyDescent="0.25">
      <c r="B486" s="76" t="s">
        <v>822</v>
      </c>
      <c r="C486" s="77" t="s">
        <v>5363</v>
      </c>
      <c r="D486" s="77" t="s">
        <v>5364</v>
      </c>
      <c r="E486" s="100"/>
      <c r="F486" s="146"/>
      <c r="G486" s="146"/>
      <c r="H486" s="77" t="s">
        <v>4477</v>
      </c>
    </row>
    <row r="487" spans="2:8" s="149" customFormat="1" x14ac:dyDescent="0.25">
      <c r="B487" s="76" t="s">
        <v>1816</v>
      </c>
      <c r="C487" s="77" t="s">
        <v>5365</v>
      </c>
      <c r="D487" s="77" t="s">
        <v>1818</v>
      </c>
      <c r="E487" s="100"/>
      <c r="F487" s="146"/>
      <c r="G487" s="146"/>
      <c r="H487" s="77" t="s">
        <v>4477</v>
      </c>
    </row>
    <row r="488" spans="2:8" s="57" customFormat="1" ht="47.25" x14ac:dyDescent="0.25">
      <c r="B488" s="72" t="s">
        <v>1617</v>
      </c>
      <c r="C488" s="72" t="s">
        <v>1618</v>
      </c>
      <c r="D488" s="72" t="s">
        <v>1619</v>
      </c>
      <c r="E488" s="73" t="s">
        <v>3292</v>
      </c>
      <c r="F488" s="73">
        <v>0</v>
      </c>
      <c r="G488" s="87">
        <v>21.490836055004927</v>
      </c>
      <c r="H488" s="75" t="s">
        <v>3403</v>
      </c>
    </row>
    <row r="489" spans="2:8" ht="31.5" x14ac:dyDescent="0.25">
      <c r="B489" s="76" t="s">
        <v>1620</v>
      </c>
      <c r="C489" s="76" t="s">
        <v>1621</v>
      </c>
      <c r="D489" s="77" t="s">
        <v>3652</v>
      </c>
      <c r="E489" s="88"/>
      <c r="F489" s="88"/>
      <c r="G489" s="88"/>
      <c r="H489" s="78" t="s">
        <v>3403</v>
      </c>
    </row>
    <row r="490" spans="2:8" ht="31.5" x14ac:dyDescent="0.25">
      <c r="B490" s="76" t="s">
        <v>1623</v>
      </c>
      <c r="C490" s="76" t="s">
        <v>5366</v>
      </c>
      <c r="D490" s="77" t="s">
        <v>3735</v>
      </c>
      <c r="E490" s="88"/>
      <c r="F490" s="88"/>
      <c r="G490" s="88"/>
      <c r="H490" s="78" t="s">
        <v>3403</v>
      </c>
    </row>
    <row r="491" spans="2:8" s="62" customFormat="1" ht="47.25" x14ac:dyDescent="0.25">
      <c r="B491" s="68" t="s">
        <v>3404</v>
      </c>
      <c r="C491" s="68"/>
      <c r="D491" s="68" t="s">
        <v>3405</v>
      </c>
      <c r="E491" s="69" t="s">
        <v>3406</v>
      </c>
      <c r="F491" s="137">
        <v>9917</v>
      </c>
      <c r="G491" s="137">
        <v>10116</v>
      </c>
      <c r="H491" s="86"/>
    </row>
    <row r="492" spans="2:8" s="65" customFormat="1" ht="47.25" x14ac:dyDescent="0.25">
      <c r="B492" s="72" t="s">
        <v>2701</v>
      </c>
      <c r="C492" s="72" t="s">
        <v>2702</v>
      </c>
      <c r="D492" s="72" t="s">
        <v>2703</v>
      </c>
      <c r="E492" s="73" t="s">
        <v>3292</v>
      </c>
      <c r="F492" s="73">
        <v>16.420000000000002</v>
      </c>
      <c r="G492" s="73">
        <v>26.67</v>
      </c>
      <c r="H492" s="75" t="s">
        <v>2611</v>
      </c>
    </row>
    <row r="493" spans="2:8" s="64" customFormat="1" ht="48.75" customHeight="1" x14ac:dyDescent="0.25">
      <c r="B493" s="97" t="s">
        <v>2704</v>
      </c>
      <c r="C493" s="98" t="s">
        <v>5369</v>
      </c>
      <c r="D493" s="98" t="s">
        <v>3767</v>
      </c>
      <c r="E493" s="88"/>
      <c r="F493" s="88"/>
      <c r="G493" s="88"/>
      <c r="H493" s="78" t="s">
        <v>2611</v>
      </c>
    </row>
    <row r="494" spans="2:8" s="64" customFormat="1" ht="53.25" customHeight="1" x14ac:dyDescent="0.25">
      <c r="B494" s="97" t="s">
        <v>2707</v>
      </c>
      <c r="C494" s="98" t="s">
        <v>5367</v>
      </c>
      <c r="D494" s="98" t="s">
        <v>5368</v>
      </c>
      <c r="E494" s="88"/>
      <c r="F494" s="88"/>
      <c r="G494" s="88"/>
      <c r="H494" s="78" t="s">
        <v>2611</v>
      </c>
    </row>
    <row r="495" spans="2:8" s="64" customFormat="1" x14ac:dyDescent="0.25">
      <c r="B495" s="97"/>
      <c r="C495" s="98"/>
      <c r="D495" s="98"/>
      <c r="E495" s="88"/>
      <c r="F495" s="88"/>
      <c r="G495" s="88"/>
      <c r="H495" s="78"/>
    </row>
    <row r="496" spans="2:8" s="64" customFormat="1" x14ac:dyDescent="0.25">
      <c r="B496" s="66" t="s">
        <v>3408</v>
      </c>
      <c r="C496" s="66"/>
      <c r="D496" s="66"/>
      <c r="E496" s="67"/>
      <c r="F496" s="67"/>
      <c r="G496" s="67"/>
      <c r="H496" s="125"/>
    </row>
    <row r="497" spans="2:8" ht="47.25" x14ac:dyDescent="0.25">
      <c r="B497" s="68" t="s">
        <v>3409</v>
      </c>
      <c r="C497" s="68"/>
      <c r="D497" s="68" t="s">
        <v>3410</v>
      </c>
      <c r="E497" s="69"/>
      <c r="F497" s="69" t="s">
        <v>4467</v>
      </c>
      <c r="G497" s="70">
        <v>57.49</v>
      </c>
      <c r="H497" s="86"/>
    </row>
    <row r="498" spans="2:8" ht="47.25" x14ac:dyDescent="0.25">
      <c r="B498" s="68" t="s">
        <v>3411</v>
      </c>
      <c r="C498" s="68"/>
      <c r="D498" s="68" t="s">
        <v>3412</v>
      </c>
      <c r="E498" s="69"/>
      <c r="F498" s="69">
        <v>20.25</v>
      </c>
      <c r="G498" s="70">
        <v>32.75</v>
      </c>
      <c r="H498" s="86"/>
    </row>
    <row r="499" spans="2:8" x14ac:dyDescent="0.25">
      <c r="B499" s="68"/>
      <c r="C499" s="68"/>
      <c r="D499" s="68" t="s">
        <v>3413</v>
      </c>
      <c r="E499" s="69"/>
      <c r="F499" s="69">
        <v>88.37</v>
      </c>
      <c r="G499" s="70">
        <v>89.17</v>
      </c>
      <c r="H499" s="86"/>
    </row>
    <row r="500" spans="2:8" s="57" customFormat="1" ht="47.25" x14ac:dyDescent="0.25">
      <c r="B500" s="72" t="s">
        <v>1201</v>
      </c>
      <c r="C500" s="72" t="s">
        <v>1202</v>
      </c>
      <c r="D500" s="72" t="s">
        <v>1203</v>
      </c>
      <c r="E500" s="73" t="s">
        <v>3414</v>
      </c>
      <c r="F500" s="73" t="s">
        <v>4086</v>
      </c>
      <c r="G500" s="73" t="s">
        <v>3415</v>
      </c>
      <c r="H500" s="75" t="s">
        <v>1177</v>
      </c>
    </row>
    <row r="501" spans="2:8" ht="31.5" x14ac:dyDescent="0.25">
      <c r="B501" s="76" t="s">
        <v>1204</v>
      </c>
      <c r="C501" s="76" t="s">
        <v>5372</v>
      </c>
      <c r="D501" s="77" t="s">
        <v>5371</v>
      </c>
      <c r="E501" s="100"/>
      <c r="F501" s="100"/>
      <c r="G501" s="100"/>
      <c r="H501" s="78" t="s">
        <v>1177</v>
      </c>
    </row>
    <row r="502" spans="2:8" s="150" customFormat="1" x14ac:dyDescent="0.25">
      <c r="B502" s="76" t="s">
        <v>1207</v>
      </c>
      <c r="C502" s="76" t="s">
        <v>5370</v>
      </c>
      <c r="D502" s="77" t="s">
        <v>1209</v>
      </c>
      <c r="E502" s="100"/>
      <c r="F502" s="100"/>
      <c r="G502" s="100"/>
      <c r="H502" s="78" t="s">
        <v>1177</v>
      </c>
    </row>
    <row r="503" spans="2:8" s="150" customFormat="1" ht="36.75" customHeight="1" x14ac:dyDescent="0.25">
      <c r="B503" s="76" t="s">
        <v>1210</v>
      </c>
      <c r="C503" s="502" t="s">
        <v>5373</v>
      </c>
      <c r="D503" s="77" t="s">
        <v>1211</v>
      </c>
      <c r="E503" s="100"/>
      <c r="F503" s="100"/>
      <c r="G503" s="100"/>
      <c r="H503" s="78" t="s">
        <v>1177</v>
      </c>
    </row>
    <row r="504" spans="2:8" s="150" customFormat="1" x14ac:dyDescent="0.25">
      <c r="B504" s="76" t="s">
        <v>1212</v>
      </c>
      <c r="C504" s="76" t="s">
        <v>5374</v>
      </c>
      <c r="D504" s="77" t="s">
        <v>1214</v>
      </c>
      <c r="E504" s="100"/>
      <c r="F504" s="100"/>
      <c r="G504" s="100"/>
      <c r="H504" s="78" t="s">
        <v>1177</v>
      </c>
    </row>
    <row r="505" spans="2:8" s="150" customFormat="1" ht="34.5" customHeight="1" x14ac:dyDescent="0.25">
      <c r="B505" s="76" t="s">
        <v>1215</v>
      </c>
      <c r="C505" s="77" t="s">
        <v>5375</v>
      </c>
      <c r="D505" s="77" t="s">
        <v>5376</v>
      </c>
      <c r="E505" s="100"/>
      <c r="F505" s="100"/>
      <c r="G505" s="100"/>
      <c r="H505" s="78" t="s">
        <v>1177</v>
      </c>
    </row>
    <row r="506" spans="2:8" s="150" customFormat="1" ht="63.75" customHeight="1" x14ac:dyDescent="0.25">
      <c r="B506" s="76" t="s">
        <v>1218</v>
      </c>
      <c r="C506" s="77" t="s">
        <v>5377</v>
      </c>
      <c r="D506" s="77" t="s">
        <v>1220</v>
      </c>
      <c r="E506" s="100"/>
      <c r="F506" s="100"/>
      <c r="G506" s="100"/>
      <c r="H506" s="78" t="s">
        <v>1177</v>
      </c>
    </row>
    <row r="507" spans="2:8" s="150" customFormat="1" ht="48" customHeight="1" x14ac:dyDescent="0.25">
      <c r="B507" s="79" t="s">
        <v>1221</v>
      </c>
      <c r="C507" s="79" t="s">
        <v>5378</v>
      </c>
      <c r="D507" s="80" t="s">
        <v>1223</v>
      </c>
      <c r="E507" s="99"/>
      <c r="F507" s="99"/>
      <c r="G507" s="99"/>
      <c r="H507" s="78" t="s">
        <v>1177</v>
      </c>
    </row>
    <row r="508" spans="2:8" s="152" customFormat="1" ht="63" x14ac:dyDescent="0.25">
      <c r="B508" s="72" t="s">
        <v>742</v>
      </c>
      <c r="C508" s="127" t="s">
        <v>743</v>
      </c>
      <c r="D508" s="72" t="s">
        <v>744</v>
      </c>
      <c r="E508" s="73" t="s">
        <v>3416</v>
      </c>
      <c r="F508" s="73">
        <v>8.5000000000000006E-2</v>
      </c>
      <c r="G508" s="73">
        <v>0.10100000000000001</v>
      </c>
      <c r="H508" s="75" t="s">
        <v>708</v>
      </c>
    </row>
    <row r="509" spans="2:8" ht="31.5" x14ac:dyDescent="0.25">
      <c r="B509" s="79" t="s">
        <v>745</v>
      </c>
      <c r="C509" s="79" t="s">
        <v>5379</v>
      </c>
      <c r="D509" s="80" t="s">
        <v>747</v>
      </c>
      <c r="E509" s="99"/>
      <c r="F509" s="99"/>
      <c r="G509" s="99"/>
      <c r="H509" s="78" t="s">
        <v>708</v>
      </c>
    </row>
    <row r="510" spans="2:8" s="148" customFormat="1" ht="47.25" x14ac:dyDescent="0.25">
      <c r="B510" s="76" t="s">
        <v>748</v>
      </c>
      <c r="C510" s="77" t="s">
        <v>5380</v>
      </c>
      <c r="D510" s="77" t="s">
        <v>750</v>
      </c>
      <c r="E510" s="100"/>
      <c r="F510" s="100"/>
      <c r="G510" s="100"/>
      <c r="H510" s="78" t="s">
        <v>708</v>
      </c>
    </row>
    <row r="511" spans="2:8" s="148" customFormat="1" ht="36.75" customHeight="1" x14ac:dyDescent="0.25">
      <c r="B511" s="76" t="s">
        <v>751</v>
      </c>
      <c r="C511" s="76" t="s">
        <v>5381</v>
      </c>
      <c r="D511" s="77" t="s">
        <v>753</v>
      </c>
      <c r="E511" s="100"/>
      <c r="F511" s="100"/>
      <c r="G511" s="100"/>
      <c r="H511" s="78" t="s">
        <v>708</v>
      </c>
    </row>
    <row r="512" spans="2:8" s="148" customFormat="1" ht="47.25" x14ac:dyDescent="0.25">
      <c r="B512" s="76" t="s">
        <v>754</v>
      </c>
      <c r="C512" s="76" t="s">
        <v>755</v>
      </c>
      <c r="D512" s="77" t="s">
        <v>756</v>
      </c>
      <c r="E512" s="100"/>
      <c r="F512" s="100"/>
      <c r="G512" s="100"/>
      <c r="H512" s="78" t="s">
        <v>708</v>
      </c>
    </row>
    <row r="513" spans="2:8" s="148" customFormat="1" ht="31.5" x14ac:dyDescent="0.25">
      <c r="B513" s="76" t="s">
        <v>757</v>
      </c>
      <c r="C513" s="76" t="s">
        <v>5383</v>
      </c>
      <c r="D513" s="77" t="s">
        <v>5382</v>
      </c>
      <c r="E513" s="100"/>
      <c r="F513" s="100"/>
      <c r="G513" s="100"/>
      <c r="H513" s="78" t="s">
        <v>708</v>
      </c>
    </row>
    <row r="514" spans="2:8" s="148" customFormat="1" x14ac:dyDescent="0.25">
      <c r="B514" s="68"/>
      <c r="C514" s="68"/>
      <c r="D514" s="68" t="s">
        <v>3417</v>
      </c>
      <c r="E514" s="69"/>
      <c r="F514" s="69" t="s">
        <v>4468</v>
      </c>
      <c r="G514" s="69">
        <v>60.43</v>
      </c>
      <c r="H514" s="86"/>
    </row>
    <row r="515" spans="2:8" s="57" customFormat="1" ht="47.25" x14ac:dyDescent="0.25">
      <c r="B515" s="72" t="s">
        <v>1224</v>
      </c>
      <c r="C515" s="72" t="s">
        <v>1225</v>
      </c>
      <c r="D515" s="72" t="s">
        <v>1226</v>
      </c>
      <c r="E515" s="73" t="s">
        <v>3292</v>
      </c>
      <c r="F515" s="87">
        <v>6.1248440952558385E-4</v>
      </c>
      <c r="G515" s="87">
        <v>1.9994509166034458E-3</v>
      </c>
      <c r="H515" s="75" t="s">
        <v>1177</v>
      </c>
    </row>
    <row r="516" spans="2:8" ht="31.5" x14ac:dyDescent="0.25">
      <c r="B516" s="76" t="s">
        <v>1227</v>
      </c>
      <c r="C516" s="76" t="s">
        <v>5384</v>
      </c>
      <c r="D516" s="77" t="s">
        <v>1229</v>
      </c>
      <c r="E516" s="100"/>
      <c r="F516" s="505"/>
      <c r="G516" s="505"/>
      <c r="H516" s="78" t="s">
        <v>1177</v>
      </c>
    </row>
    <row r="517" spans="2:8" s="150" customFormat="1" ht="54.75" customHeight="1" x14ac:dyDescent="0.25">
      <c r="B517" s="76" t="s">
        <v>1230</v>
      </c>
      <c r="C517" s="77" t="s">
        <v>1231</v>
      </c>
      <c r="D517" s="77" t="s">
        <v>5385</v>
      </c>
      <c r="E517" s="100"/>
      <c r="F517" s="505"/>
      <c r="G517" s="505"/>
      <c r="H517" s="78" t="s">
        <v>1177</v>
      </c>
    </row>
    <row r="518" spans="2:8" s="153" customFormat="1" ht="31.5" x14ac:dyDescent="0.25">
      <c r="B518" s="76" t="s">
        <v>1233</v>
      </c>
      <c r="C518" s="76" t="s">
        <v>1234</v>
      </c>
      <c r="D518" s="77" t="s">
        <v>1235</v>
      </c>
      <c r="E518" s="100"/>
      <c r="F518" s="505"/>
      <c r="G518" s="505"/>
      <c r="H518" s="78" t="s">
        <v>1177</v>
      </c>
    </row>
    <row r="519" spans="2:8" s="153" customFormat="1" ht="31.5" x14ac:dyDescent="0.25">
      <c r="B519" s="76" t="s">
        <v>1236</v>
      </c>
      <c r="C519" s="76" t="s">
        <v>1237</v>
      </c>
      <c r="D519" s="77" t="s">
        <v>1238</v>
      </c>
      <c r="E519" s="100"/>
      <c r="F519" s="505"/>
      <c r="G519" s="505"/>
      <c r="H519" s="78" t="s">
        <v>1177</v>
      </c>
    </row>
    <row r="520" spans="2:8" s="739" customFormat="1" ht="31.5" x14ac:dyDescent="0.25">
      <c r="B520" s="127" t="s">
        <v>1239</v>
      </c>
      <c r="C520" s="127" t="s">
        <v>1240</v>
      </c>
      <c r="D520" s="127" t="s">
        <v>3418</v>
      </c>
      <c r="E520" s="81" t="s">
        <v>3292</v>
      </c>
      <c r="F520" s="175">
        <v>26.13168724279835</v>
      </c>
      <c r="G520" s="175">
        <v>41.56</v>
      </c>
      <c r="H520" s="738" t="s">
        <v>1177</v>
      </c>
    </row>
    <row r="521" spans="2:8" s="61" customFormat="1" ht="31.5" x14ac:dyDescent="0.25">
      <c r="B521" s="75"/>
      <c r="C521" s="75"/>
      <c r="D521" s="75" t="s">
        <v>3419</v>
      </c>
      <c r="E521" s="73" t="s">
        <v>3292</v>
      </c>
      <c r="F521" s="87">
        <v>0.50080242643049255</v>
      </c>
      <c r="G521" s="87">
        <v>0.53724065356614892</v>
      </c>
      <c r="H521" s="101" t="s">
        <v>1177</v>
      </c>
    </row>
    <row r="522" spans="2:8" x14ac:dyDescent="0.25">
      <c r="B522" s="76" t="s">
        <v>1242</v>
      </c>
      <c r="C522" s="76" t="s">
        <v>1243</v>
      </c>
      <c r="D522" s="77" t="s">
        <v>1244</v>
      </c>
      <c r="E522" s="100"/>
      <c r="F522" s="100"/>
      <c r="G522" s="100"/>
      <c r="H522" s="102" t="s">
        <v>1177</v>
      </c>
    </row>
    <row r="523" spans="2:8" s="150" customFormat="1" ht="31.5" x14ac:dyDescent="0.25">
      <c r="B523" s="79" t="s">
        <v>1245</v>
      </c>
      <c r="C523" s="80" t="s">
        <v>5386</v>
      </c>
      <c r="D523" s="80" t="s">
        <v>5387</v>
      </c>
      <c r="E523" s="99"/>
      <c r="F523" s="99"/>
      <c r="G523" s="99"/>
      <c r="H523" s="102" t="s">
        <v>1177</v>
      </c>
    </row>
    <row r="524" spans="2:8" s="150" customFormat="1" ht="31.5" x14ac:dyDescent="0.25">
      <c r="B524" s="76" t="s">
        <v>1247</v>
      </c>
      <c r="C524" s="77" t="s">
        <v>5388</v>
      </c>
      <c r="D524" s="77" t="s">
        <v>3890</v>
      </c>
      <c r="E524" s="100"/>
      <c r="F524" s="100"/>
      <c r="G524" s="146"/>
      <c r="H524" s="102" t="s">
        <v>1177</v>
      </c>
    </row>
    <row r="525" spans="2:8" s="151" customFormat="1" ht="31.5" x14ac:dyDescent="0.25">
      <c r="B525" s="72" t="s">
        <v>1470</v>
      </c>
      <c r="C525" s="72" t="s">
        <v>1471</v>
      </c>
      <c r="D525" s="72" t="s">
        <v>1472</v>
      </c>
      <c r="E525" s="73" t="s">
        <v>3292</v>
      </c>
      <c r="F525" s="73">
        <v>0</v>
      </c>
      <c r="G525" s="73">
        <v>72.73</v>
      </c>
      <c r="H525" s="75" t="s">
        <v>1306</v>
      </c>
    </row>
    <row r="526" spans="2:8" s="62" customFormat="1" ht="31.5" x14ac:dyDescent="0.25">
      <c r="B526" s="76" t="s">
        <v>1473</v>
      </c>
      <c r="C526" s="76" t="s">
        <v>1474</v>
      </c>
      <c r="D526" s="77" t="s">
        <v>3757</v>
      </c>
      <c r="E526" s="100"/>
      <c r="F526" s="100"/>
      <c r="G526" s="100"/>
      <c r="H526" s="78" t="s">
        <v>1306</v>
      </c>
    </row>
    <row r="527" spans="2:8" s="153" customFormat="1" ht="31.5" x14ac:dyDescent="0.25">
      <c r="B527" s="76" t="s">
        <v>1476</v>
      </c>
      <c r="C527" s="76" t="s">
        <v>1477</v>
      </c>
      <c r="D527" s="77" t="s">
        <v>3863</v>
      </c>
      <c r="E527" s="100"/>
      <c r="F527" s="100"/>
      <c r="G527" s="100"/>
      <c r="H527" s="78" t="s">
        <v>1306</v>
      </c>
    </row>
    <row r="528" spans="2:8" s="739" customFormat="1" ht="31.5" x14ac:dyDescent="0.25">
      <c r="B528" s="127" t="s">
        <v>1307</v>
      </c>
      <c r="C528" s="127" t="s">
        <v>1308</v>
      </c>
      <c r="D528" s="127" t="s">
        <v>1309</v>
      </c>
      <c r="E528" s="81" t="s">
        <v>3292</v>
      </c>
      <c r="F528" s="81">
        <v>87.51</v>
      </c>
      <c r="G528" s="81">
        <v>90.31</v>
      </c>
      <c r="H528" s="749" t="s">
        <v>1306</v>
      </c>
    </row>
    <row r="529" spans="2:8" s="62" customFormat="1" ht="31.5" x14ac:dyDescent="0.25">
      <c r="B529" s="76" t="s">
        <v>1310</v>
      </c>
      <c r="C529" s="76" t="s">
        <v>5389</v>
      </c>
      <c r="D529" s="77" t="s">
        <v>3837</v>
      </c>
      <c r="E529" s="100"/>
      <c r="F529" s="100"/>
      <c r="G529" s="100"/>
      <c r="H529" s="78" t="s">
        <v>1306</v>
      </c>
    </row>
    <row r="530" spans="2:8" s="153" customFormat="1" ht="31.5" x14ac:dyDescent="0.25">
      <c r="B530" s="76" t="s">
        <v>5390</v>
      </c>
      <c r="C530" s="77" t="s">
        <v>5391</v>
      </c>
      <c r="D530" s="77" t="s">
        <v>5392</v>
      </c>
      <c r="E530" s="100"/>
      <c r="F530" s="100"/>
      <c r="G530" s="100"/>
      <c r="H530" s="78" t="s">
        <v>1306</v>
      </c>
    </row>
    <row r="531" spans="2:8" s="152" customFormat="1" ht="31.5" x14ac:dyDescent="0.25">
      <c r="B531" s="72" t="s">
        <v>1457</v>
      </c>
      <c r="C531" s="72" t="s">
        <v>1458</v>
      </c>
      <c r="D531" s="72" t="s">
        <v>3882</v>
      </c>
      <c r="E531" s="73" t="s">
        <v>3292</v>
      </c>
      <c r="F531" s="87">
        <v>0</v>
      </c>
      <c r="G531" s="87">
        <v>100</v>
      </c>
      <c r="H531" s="75" t="s">
        <v>1306</v>
      </c>
    </row>
    <row r="532" spans="2:8" ht="31.5" x14ac:dyDescent="0.25">
      <c r="B532" s="76" t="s">
        <v>1460</v>
      </c>
      <c r="C532" s="76" t="s">
        <v>1461</v>
      </c>
      <c r="D532" s="77" t="s">
        <v>3741</v>
      </c>
      <c r="E532" s="100"/>
      <c r="F532" s="100"/>
      <c r="G532" s="100"/>
      <c r="H532" s="78" t="s">
        <v>1306</v>
      </c>
    </row>
    <row r="533" spans="2:8" s="150" customFormat="1" ht="31.5" x14ac:dyDescent="0.25">
      <c r="B533" s="76" t="s">
        <v>1463</v>
      </c>
      <c r="C533" s="76" t="s">
        <v>1464</v>
      </c>
      <c r="D533" s="77" t="s">
        <v>3791</v>
      </c>
      <c r="E533" s="100"/>
      <c r="F533" s="100"/>
      <c r="G533" s="100"/>
      <c r="H533" s="78" t="s">
        <v>1306</v>
      </c>
    </row>
    <row r="534" spans="2:8" s="150" customFormat="1" ht="47.25" x14ac:dyDescent="0.25">
      <c r="B534" s="76" t="s">
        <v>1466</v>
      </c>
      <c r="C534" s="76" t="s">
        <v>1467</v>
      </c>
      <c r="D534" s="77" t="s">
        <v>1468</v>
      </c>
      <c r="E534" s="100"/>
      <c r="F534" s="100"/>
      <c r="G534" s="100"/>
      <c r="H534" s="78" t="s">
        <v>1306</v>
      </c>
    </row>
    <row r="535" spans="2:8" s="152" customFormat="1" ht="47.25" x14ac:dyDescent="0.25">
      <c r="B535" s="68" t="s">
        <v>3420</v>
      </c>
      <c r="C535" s="68"/>
      <c r="D535" s="68" t="s">
        <v>3421</v>
      </c>
      <c r="E535" s="69" t="s">
        <v>3292</v>
      </c>
      <c r="F535" s="70">
        <v>51</v>
      </c>
      <c r="G535" s="171">
        <v>100</v>
      </c>
      <c r="H535" s="68"/>
    </row>
    <row r="536" spans="2:8" s="57" customFormat="1" ht="31.5" x14ac:dyDescent="0.25">
      <c r="B536" s="72" t="s">
        <v>1190</v>
      </c>
      <c r="C536" s="72" t="s">
        <v>1191</v>
      </c>
      <c r="D536" s="72" t="s">
        <v>3422</v>
      </c>
      <c r="E536" s="104" t="s">
        <v>3292</v>
      </c>
      <c r="F536" s="172" t="s">
        <v>4086</v>
      </c>
      <c r="G536" s="172">
        <v>30</v>
      </c>
      <c r="H536" s="75" t="s">
        <v>1177</v>
      </c>
    </row>
    <row r="537" spans="2:8" s="58" customFormat="1" ht="31.5" x14ac:dyDescent="0.25">
      <c r="B537" s="95"/>
      <c r="C537" s="89"/>
      <c r="D537" s="75" t="s">
        <v>3423</v>
      </c>
      <c r="E537" s="88" t="s">
        <v>3292</v>
      </c>
      <c r="F537" s="87">
        <v>42.31</v>
      </c>
      <c r="G537" s="87">
        <v>70</v>
      </c>
      <c r="H537" s="75" t="s">
        <v>1177</v>
      </c>
    </row>
    <row r="538" spans="2:8" ht="31.5" x14ac:dyDescent="0.25">
      <c r="B538" s="76" t="s">
        <v>1193</v>
      </c>
      <c r="C538" s="77" t="s">
        <v>5393</v>
      </c>
      <c r="D538" s="77" t="s">
        <v>1195</v>
      </c>
      <c r="E538" s="100"/>
      <c r="F538" s="100"/>
      <c r="G538" s="100"/>
      <c r="H538" s="78" t="s">
        <v>1177</v>
      </c>
    </row>
    <row r="539" spans="2:8" s="150" customFormat="1" ht="31.5" x14ac:dyDescent="0.25">
      <c r="B539" s="76" t="s">
        <v>1196</v>
      </c>
      <c r="C539" s="76" t="s">
        <v>1197</v>
      </c>
      <c r="D539" s="77" t="s">
        <v>1198</v>
      </c>
      <c r="E539" s="100"/>
      <c r="F539" s="100"/>
      <c r="G539" s="100"/>
      <c r="H539" s="78" t="s">
        <v>1177</v>
      </c>
    </row>
    <row r="540" spans="2:8" s="150" customFormat="1" ht="31.5" x14ac:dyDescent="0.25">
      <c r="B540" s="76" t="s">
        <v>1199</v>
      </c>
      <c r="C540" s="76" t="s">
        <v>5394</v>
      </c>
      <c r="D540" s="77" t="s">
        <v>1200</v>
      </c>
      <c r="E540" s="100"/>
      <c r="F540" s="100"/>
      <c r="G540" s="100"/>
      <c r="H540" s="78" t="s">
        <v>1177</v>
      </c>
    </row>
    <row r="541" spans="2:8" s="150" customFormat="1" x14ac:dyDescent="0.25">
      <c r="B541" s="76"/>
      <c r="C541" s="76"/>
      <c r="D541" s="77"/>
      <c r="E541" s="100"/>
      <c r="F541" s="100"/>
      <c r="G541" s="100"/>
      <c r="H541" s="78"/>
    </row>
    <row r="542" spans="2:8" s="150" customFormat="1" x14ac:dyDescent="0.25">
      <c r="B542" s="66" t="s">
        <v>3424</v>
      </c>
      <c r="C542" s="66"/>
      <c r="D542" s="66"/>
      <c r="E542" s="67"/>
      <c r="F542" s="67"/>
      <c r="G542" s="67"/>
      <c r="H542" s="125"/>
    </row>
    <row r="543" spans="2:8" ht="47.25" x14ac:dyDescent="0.25">
      <c r="B543" s="68" t="s">
        <v>3425</v>
      </c>
      <c r="C543" s="68"/>
      <c r="D543" s="68" t="s">
        <v>3426</v>
      </c>
      <c r="E543" s="69" t="s">
        <v>3292</v>
      </c>
      <c r="F543" s="69">
        <v>3.08</v>
      </c>
      <c r="G543" s="105" t="s">
        <v>3427</v>
      </c>
      <c r="H543" s="86"/>
    </row>
    <row r="544" spans="2:8" ht="63" x14ac:dyDescent="0.25">
      <c r="B544" s="68" t="s">
        <v>3428</v>
      </c>
      <c r="C544" s="68"/>
      <c r="D544" s="68" t="s">
        <v>3429</v>
      </c>
      <c r="E544" s="69" t="s">
        <v>3430</v>
      </c>
      <c r="F544" s="137">
        <v>14000</v>
      </c>
      <c r="G544" s="137">
        <v>19448.099999999999</v>
      </c>
      <c r="H544" s="86"/>
    </row>
    <row r="545" spans="2:8" s="151" customFormat="1" ht="31.5" x14ac:dyDescent="0.25">
      <c r="B545" s="122" t="s">
        <v>2114</v>
      </c>
      <c r="C545" s="122" t="s">
        <v>2342</v>
      </c>
      <c r="D545" s="122" t="s">
        <v>2343</v>
      </c>
      <c r="E545" s="173"/>
      <c r="F545" s="138">
        <v>14000</v>
      </c>
      <c r="G545" s="138">
        <v>19448.099999999999</v>
      </c>
      <c r="H545" s="108" t="s">
        <v>3431</v>
      </c>
    </row>
    <row r="546" spans="2:8" s="155" customFormat="1" ht="31.5" x14ac:dyDescent="0.25">
      <c r="B546" s="97" t="s">
        <v>2344</v>
      </c>
      <c r="C546" s="591" t="s">
        <v>2345</v>
      </c>
      <c r="D546" s="592" t="s">
        <v>5178</v>
      </c>
      <c r="E546" s="174"/>
      <c r="F546" s="506"/>
      <c r="G546" s="506"/>
      <c r="H546" s="108" t="s">
        <v>3431</v>
      </c>
    </row>
    <row r="547" spans="2:8" s="155" customFormat="1" ht="47.25" x14ac:dyDescent="0.25">
      <c r="B547" s="97" t="s">
        <v>2339</v>
      </c>
      <c r="C547" s="98" t="s">
        <v>5395</v>
      </c>
      <c r="D547" s="98" t="s">
        <v>2341</v>
      </c>
      <c r="E547" s="174"/>
      <c r="F547" s="506"/>
      <c r="G547" s="506"/>
      <c r="H547" s="108" t="s">
        <v>3431</v>
      </c>
    </row>
    <row r="548" spans="2:8" s="155" customFormat="1" ht="47.25" x14ac:dyDescent="0.25">
      <c r="B548" s="97" t="s">
        <v>2336</v>
      </c>
      <c r="C548" s="633" t="s">
        <v>2337</v>
      </c>
      <c r="D548" s="634" t="s">
        <v>2338</v>
      </c>
      <c r="E548" s="174"/>
      <c r="F548" s="506"/>
      <c r="G548" s="506"/>
      <c r="H548" s="108" t="s">
        <v>3431</v>
      </c>
    </row>
    <row r="549" spans="2:8" s="155" customFormat="1" ht="31.5" x14ac:dyDescent="0.25">
      <c r="B549" s="97" t="s">
        <v>2347</v>
      </c>
      <c r="C549" s="591" t="s">
        <v>5180</v>
      </c>
      <c r="D549" s="592" t="s">
        <v>5179</v>
      </c>
      <c r="E549" s="174"/>
      <c r="F549" s="506"/>
      <c r="G549" s="506"/>
      <c r="H549" s="108" t="s">
        <v>3431</v>
      </c>
    </row>
    <row r="550" spans="2:8" s="155" customFormat="1" ht="47.25" x14ac:dyDescent="0.25">
      <c r="B550" s="97" t="s">
        <v>2350</v>
      </c>
      <c r="C550" s="592" t="s">
        <v>2351</v>
      </c>
      <c r="D550" s="592" t="s">
        <v>5396</v>
      </c>
      <c r="E550" s="174"/>
      <c r="F550" s="506"/>
      <c r="G550" s="506"/>
      <c r="H550" s="108" t="s">
        <v>3431</v>
      </c>
    </row>
    <row r="551" spans="2:8" s="155" customFormat="1" ht="31.5" x14ac:dyDescent="0.25">
      <c r="B551" s="97" t="s">
        <v>2353</v>
      </c>
      <c r="C551" s="591" t="s">
        <v>2354</v>
      </c>
      <c r="D551" s="592" t="s">
        <v>2355</v>
      </c>
      <c r="E551" s="174"/>
      <c r="F551" s="506"/>
      <c r="G551" s="506"/>
      <c r="H551" s="108" t="s">
        <v>3431</v>
      </c>
    </row>
    <row r="552" spans="2:8" s="155" customFormat="1" ht="47.25" x14ac:dyDescent="0.25">
      <c r="B552" s="97" t="s">
        <v>2356</v>
      </c>
      <c r="C552" s="98" t="s">
        <v>5397</v>
      </c>
      <c r="D552" s="98" t="s">
        <v>2358</v>
      </c>
      <c r="E552" s="174"/>
      <c r="F552" s="506"/>
      <c r="G552" s="506"/>
      <c r="H552" s="108" t="s">
        <v>3431</v>
      </c>
    </row>
    <row r="553" spans="2:8" s="155" customFormat="1" ht="47.25" x14ac:dyDescent="0.25">
      <c r="B553" s="97" t="s">
        <v>2359</v>
      </c>
      <c r="C553" s="98" t="s">
        <v>2360</v>
      </c>
      <c r="D553" s="98" t="s">
        <v>5398</v>
      </c>
      <c r="E553" s="174"/>
      <c r="F553" s="506"/>
      <c r="G553" s="506"/>
      <c r="H553" s="108" t="s">
        <v>3431</v>
      </c>
    </row>
    <row r="554" spans="2:8" s="151" customFormat="1" ht="31.5" x14ac:dyDescent="0.25">
      <c r="B554" s="122" t="s">
        <v>2316</v>
      </c>
      <c r="C554" s="122" t="s">
        <v>2317</v>
      </c>
      <c r="D554" s="122" t="s">
        <v>4478</v>
      </c>
      <c r="E554" s="173" t="s">
        <v>4487</v>
      </c>
      <c r="F554" s="507">
        <v>15</v>
      </c>
      <c r="G554" s="507">
        <v>25</v>
      </c>
      <c r="H554" s="108" t="s">
        <v>3431</v>
      </c>
    </row>
    <row r="555" spans="2:8" s="155" customFormat="1" ht="47.25" x14ac:dyDescent="0.25">
      <c r="B555" s="97" t="s">
        <v>2319</v>
      </c>
      <c r="C555" s="97" t="s">
        <v>5400</v>
      </c>
      <c r="D555" s="98" t="s">
        <v>5399</v>
      </c>
      <c r="E555" s="174"/>
      <c r="F555" s="506"/>
      <c r="G555" s="506"/>
      <c r="H555" s="108" t="s">
        <v>3431</v>
      </c>
    </row>
    <row r="556" spans="2:8" s="155" customFormat="1" ht="31.5" x14ac:dyDescent="0.25">
      <c r="B556" s="97" t="s">
        <v>2322</v>
      </c>
      <c r="C556" s="97" t="s">
        <v>2323</v>
      </c>
      <c r="D556" s="98" t="s">
        <v>2324</v>
      </c>
      <c r="E556" s="174"/>
      <c r="F556" s="506"/>
      <c r="G556" s="506"/>
      <c r="H556" s="108" t="s">
        <v>3431</v>
      </c>
    </row>
    <row r="557" spans="2:8" s="155" customFormat="1" ht="47.25" x14ac:dyDescent="0.25">
      <c r="B557" s="97" t="s">
        <v>2325</v>
      </c>
      <c r="C557" s="97" t="s">
        <v>2326</v>
      </c>
      <c r="D557" s="85" t="s">
        <v>5401</v>
      </c>
      <c r="E557" s="174"/>
      <c r="F557" s="506"/>
      <c r="G557" s="506"/>
      <c r="H557" s="108" t="s">
        <v>3431</v>
      </c>
    </row>
    <row r="558" spans="2:8" s="155" customFormat="1" x14ac:dyDescent="0.25">
      <c r="B558" s="97" t="s">
        <v>2327</v>
      </c>
      <c r="C558" s="633" t="s">
        <v>5176</v>
      </c>
      <c r="D558" s="634" t="s">
        <v>4479</v>
      </c>
      <c r="E558" s="174"/>
      <c r="F558" s="506"/>
      <c r="G558" s="506"/>
      <c r="H558" s="108" t="s">
        <v>3431</v>
      </c>
    </row>
    <row r="559" spans="2:8" s="155" customFormat="1" ht="31.5" x14ac:dyDescent="0.25">
      <c r="B559" s="97" t="s">
        <v>2330</v>
      </c>
      <c r="C559" s="633" t="s">
        <v>5177</v>
      </c>
      <c r="D559" s="634" t="s">
        <v>2332</v>
      </c>
      <c r="E559" s="174"/>
      <c r="F559" s="506"/>
      <c r="G559" s="506"/>
      <c r="H559" s="108" t="s">
        <v>3431</v>
      </c>
    </row>
    <row r="560" spans="2:8" s="155" customFormat="1" ht="34.5" customHeight="1" x14ac:dyDescent="0.25">
      <c r="B560" s="97" t="s">
        <v>2333</v>
      </c>
      <c r="C560" s="97" t="s">
        <v>5402</v>
      </c>
      <c r="D560" s="85" t="s">
        <v>2335</v>
      </c>
      <c r="E560" s="174"/>
      <c r="F560" s="506"/>
      <c r="G560" s="506"/>
      <c r="H560" s="108" t="s">
        <v>3431</v>
      </c>
    </row>
    <row r="561" spans="2:8" s="155" customFormat="1" ht="47.25" x14ac:dyDescent="0.25">
      <c r="B561" s="97" t="s">
        <v>2336</v>
      </c>
      <c r="C561" s="633" t="s">
        <v>5403</v>
      </c>
      <c r="D561" s="634" t="s">
        <v>2338</v>
      </c>
      <c r="E561" s="174"/>
      <c r="F561" s="506"/>
      <c r="G561" s="506"/>
      <c r="H561" s="108" t="s">
        <v>3431</v>
      </c>
    </row>
    <row r="562" spans="2:8" s="155" customFormat="1" ht="47.25" x14ac:dyDescent="0.25">
      <c r="B562" s="97" t="s">
        <v>2339</v>
      </c>
      <c r="C562" s="98" t="s">
        <v>5395</v>
      </c>
      <c r="D562" s="98" t="s">
        <v>2341</v>
      </c>
      <c r="E562" s="174"/>
      <c r="F562" s="506"/>
      <c r="G562" s="506"/>
      <c r="H562" s="108" t="s">
        <v>3431</v>
      </c>
    </row>
    <row r="563" spans="2:8" s="149" customFormat="1" ht="31.5" x14ac:dyDescent="0.25">
      <c r="B563" s="68" t="s">
        <v>3432</v>
      </c>
      <c r="C563" s="68"/>
      <c r="D563" s="68" t="s">
        <v>3433</v>
      </c>
      <c r="E563" s="69" t="s">
        <v>3430</v>
      </c>
      <c r="F563" s="69">
        <v>56.279999999999745</v>
      </c>
      <c r="G563" s="71">
        <v>179.90625665128678</v>
      </c>
      <c r="H563" s="86"/>
    </row>
    <row r="564" spans="2:8" s="57" customFormat="1" ht="31.5" x14ac:dyDescent="0.25">
      <c r="B564" s="72" t="s">
        <v>3253</v>
      </c>
      <c r="C564" s="72" t="s">
        <v>2848</v>
      </c>
      <c r="D564" s="72" t="s">
        <v>3254</v>
      </c>
      <c r="E564" s="73" t="s">
        <v>3292</v>
      </c>
      <c r="F564" s="87">
        <v>4.5835169678272365</v>
      </c>
      <c r="G564" s="87">
        <v>20.8</v>
      </c>
      <c r="H564" s="75" t="s">
        <v>2816</v>
      </c>
    </row>
    <row r="565" spans="2:8" ht="31.5" x14ac:dyDescent="0.25">
      <c r="B565" s="76" t="s">
        <v>2862</v>
      </c>
      <c r="C565" s="595" t="s">
        <v>5121</v>
      </c>
      <c r="D565" s="596" t="s">
        <v>5200</v>
      </c>
      <c r="E565" s="100"/>
      <c r="F565" s="100"/>
      <c r="G565" s="146"/>
      <c r="H565" s="78" t="s">
        <v>2816</v>
      </c>
    </row>
    <row r="566" spans="2:8" s="149" customFormat="1" ht="31.5" x14ac:dyDescent="0.25">
      <c r="B566" s="76" t="s">
        <v>2877</v>
      </c>
      <c r="C566" s="596" t="s">
        <v>5122</v>
      </c>
      <c r="D566" s="596" t="s">
        <v>5123</v>
      </c>
      <c r="E566" s="100"/>
      <c r="F566" s="100"/>
      <c r="G566" s="146"/>
      <c r="H566" s="78" t="s">
        <v>2816</v>
      </c>
    </row>
    <row r="567" spans="2:8" s="149" customFormat="1" ht="31.5" x14ac:dyDescent="0.25">
      <c r="B567" s="76" t="s">
        <v>2865</v>
      </c>
      <c r="C567" s="596" t="s">
        <v>5124</v>
      </c>
      <c r="D567" s="596" t="s">
        <v>5125</v>
      </c>
      <c r="E567" s="100"/>
      <c r="F567" s="100"/>
      <c r="G567" s="146"/>
      <c r="H567" s="78" t="s">
        <v>2816</v>
      </c>
    </row>
    <row r="568" spans="2:8" s="151" customFormat="1" ht="31.5" x14ac:dyDescent="0.25">
      <c r="B568" s="72" t="s">
        <v>2853</v>
      </c>
      <c r="C568" s="72" t="s">
        <v>2854</v>
      </c>
      <c r="D568" s="72" t="s">
        <v>2855</v>
      </c>
      <c r="E568" s="73" t="s">
        <v>3292</v>
      </c>
      <c r="F568" s="87">
        <v>1.5</v>
      </c>
      <c r="G568" s="87">
        <v>7.4697974013007364</v>
      </c>
      <c r="H568" s="75" t="s">
        <v>2816</v>
      </c>
    </row>
    <row r="569" spans="2:8" ht="47.25" x14ac:dyDescent="0.25">
      <c r="B569" s="76" t="s">
        <v>2856</v>
      </c>
      <c r="C569" s="591" t="s">
        <v>2857</v>
      </c>
      <c r="D569" s="592" t="s">
        <v>5127</v>
      </c>
      <c r="E569" s="100"/>
      <c r="F569" s="100"/>
      <c r="G569" s="146"/>
      <c r="H569" s="78" t="s">
        <v>2816</v>
      </c>
    </row>
    <row r="570" spans="2:8" s="149" customFormat="1" ht="31.5" x14ac:dyDescent="0.25">
      <c r="B570" s="76" t="s">
        <v>2859</v>
      </c>
      <c r="C570" s="591" t="s">
        <v>5128</v>
      </c>
      <c r="D570" s="592" t="s">
        <v>2861</v>
      </c>
      <c r="E570" s="100"/>
      <c r="F570" s="100"/>
      <c r="G570" s="146"/>
      <c r="H570" s="78" t="s">
        <v>2816</v>
      </c>
    </row>
    <row r="571" spans="2:8" s="149" customFormat="1" ht="31.5" x14ac:dyDescent="0.25">
      <c r="B571" s="76" t="s">
        <v>2868</v>
      </c>
      <c r="C571" s="76" t="s">
        <v>5404</v>
      </c>
      <c r="D571" s="77" t="s">
        <v>3753</v>
      </c>
      <c r="E571" s="100"/>
      <c r="F571" s="100"/>
      <c r="G571" s="146"/>
      <c r="H571" s="78" t="s">
        <v>2816</v>
      </c>
    </row>
    <row r="572" spans="2:8" s="149" customFormat="1" ht="31.5" x14ac:dyDescent="0.25">
      <c r="B572" s="76" t="s">
        <v>2871</v>
      </c>
      <c r="C572" s="591" t="s">
        <v>2873</v>
      </c>
      <c r="D572" s="592" t="s">
        <v>5129</v>
      </c>
      <c r="E572" s="100"/>
      <c r="F572" s="100"/>
      <c r="G572" s="146"/>
      <c r="H572" s="78" t="s">
        <v>2816</v>
      </c>
    </row>
    <row r="573" spans="2:8" s="149" customFormat="1" ht="31.5" x14ac:dyDescent="0.25">
      <c r="B573" s="76" t="s">
        <v>2874</v>
      </c>
      <c r="C573" s="592" t="s">
        <v>2876</v>
      </c>
      <c r="D573" s="592" t="s">
        <v>5201</v>
      </c>
      <c r="E573" s="100"/>
      <c r="F573" s="100"/>
      <c r="G573" s="146"/>
      <c r="H573" s="78" t="s">
        <v>2816</v>
      </c>
    </row>
    <row r="574" spans="2:8" s="151" customFormat="1" ht="31.5" x14ac:dyDescent="0.25">
      <c r="B574" s="72" t="s">
        <v>2847</v>
      </c>
      <c r="C574" s="72" t="s">
        <v>2848</v>
      </c>
      <c r="D574" s="72" t="s">
        <v>2849</v>
      </c>
      <c r="E574" s="73" t="s">
        <v>3292</v>
      </c>
      <c r="F574" s="87">
        <v>3.4</v>
      </c>
      <c r="G574" s="87">
        <v>8.2410134095100744</v>
      </c>
      <c r="H574" s="75" t="s">
        <v>2816</v>
      </c>
    </row>
    <row r="575" spans="2:8" ht="31.5" x14ac:dyDescent="0.25">
      <c r="B575" s="76" t="s">
        <v>2850</v>
      </c>
      <c r="C575" s="76" t="s">
        <v>5405</v>
      </c>
      <c r="D575" s="77" t="s">
        <v>2852</v>
      </c>
      <c r="E575" s="100"/>
      <c r="F575" s="100"/>
      <c r="G575" s="146"/>
      <c r="H575" s="78" t="s">
        <v>2816</v>
      </c>
    </row>
    <row r="576" spans="2:8" s="149" customFormat="1" ht="31.5" x14ac:dyDescent="0.25">
      <c r="B576" s="72" t="s">
        <v>2835</v>
      </c>
      <c r="C576" s="72" t="s">
        <v>2836</v>
      </c>
      <c r="D576" s="72" t="s">
        <v>2837</v>
      </c>
      <c r="E576" s="100"/>
      <c r="F576" s="146"/>
      <c r="G576" s="146"/>
      <c r="H576" s="78" t="s">
        <v>2816</v>
      </c>
    </row>
    <row r="577" spans="2:8" s="149" customFormat="1" ht="47.25" x14ac:dyDescent="0.25">
      <c r="B577" s="76" t="s">
        <v>2838</v>
      </c>
      <c r="C577" s="76" t="s">
        <v>5406</v>
      </c>
      <c r="D577" s="77" t="s">
        <v>2840</v>
      </c>
      <c r="E577" s="100"/>
      <c r="F577" s="146"/>
      <c r="G577" s="146"/>
      <c r="H577" s="78" t="s">
        <v>2816</v>
      </c>
    </row>
    <row r="578" spans="2:8" s="149" customFormat="1" ht="31.5" x14ac:dyDescent="0.25">
      <c r="B578" s="76" t="s">
        <v>2841</v>
      </c>
      <c r="C578" s="76" t="s">
        <v>5407</v>
      </c>
      <c r="D578" s="77" t="s">
        <v>2843</v>
      </c>
      <c r="E578" s="100"/>
      <c r="F578" s="146"/>
      <c r="G578" s="146"/>
      <c r="H578" s="78" t="s">
        <v>2816</v>
      </c>
    </row>
    <row r="579" spans="2:8" s="149" customFormat="1" ht="31.5" x14ac:dyDescent="0.25">
      <c r="B579" s="76" t="s">
        <v>2844</v>
      </c>
      <c r="C579" s="76" t="s">
        <v>5408</v>
      </c>
      <c r="D579" s="77" t="s">
        <v>2846</v>
      </c>
      <c r="E579" s="100"/>
      <c r="F579" s="146"/>
      <c r="G579" s="146"/>
      <c r="H579" s="78" t="s">
        <v>2816</v>
      </c>
    </row>
    <row r="580" spans="2:8" s="149" customFormat="1" ht="31.5" x14ac:dyDescent="0.25">
      <c r="B580" s="72" t="s">
        <v>2829</v>
      </c>
      <c r="C580" s="72" t="s">
        <v>2830</v>
      </c>
      <c r="D580" s="72" t="s">
        <v>2831</v>
      </c>
      <c r="E580" s="100"/>
      <c r="F580" s="146"/>
      <c r="G580" s="146"/>
      <c r="H580" s="78" t="s">
        <v>2816</v>
      </c>
    </row>
    <row r="581" spans="2:8" s="149" customFormat="1" ht="47.25" x14ac:dyDescent="0.25">
      <c r="B581" s="76" t="s">
        <v>2832</v>
      </c>
      <c r="C581" s="76" t="s">
        <v>2833</v>
      </c>
      <c r="D581" s="77" t="s">
        <v>5409</v>
      </c>
      <c r="E581" s="100"/>
      <c r="F581" s="146"/>
      <c r="G581" s="146"/>
      <c r="H581" s="78" t="s">
        <v>2816</v>
      </c>
    </row>
    <row r="582" spans="2:8" x14ac:dyDescent="0.25">
      <c r="B582" s="76"/>
      <c r="C582" s="76"/>
      <c r="D582" s="77"/>
      <c r="E582" s="100"/>
      <c r="F582" s="100"/>
      <c r="G582" s="146"/>
      <c r="H582" s="78"/>
    </row>
    <row r="583" spans="2:8" s="151" customFormat="1" ht="47.25" x14ac:dyDescent="0.25">
      <c r="B583" s="72" t="s">
        <v>1744</v>
      </c>
      <c r="C583" s="72" t="s">
        <v>1745</v>
      </c>
      <c r="D583" s="72" t="s">
        <v>1746</v>
      </c>
      <c r="E583" s="73" t="s">
        <v>3292</v>
      </c>
      <c r="F583" s="73">
        <v>67.86</v>
      </c>
      <c r="G583" s="73">
        <v>68.39</v>
      </c>
      <c r="H583" s="75" t="s">
        <v>1699</v>
      </c>
    </row>
    <row r="584" spans="2:8" x14ac:dyDescent="0.25">
      <c r="B584" s="76" t="s">
        <v>1747</v>
      </c>
      <c r="C584" s="76" t="s">
        <v>5410</v>
      </c>
      <c r="D584" s="77" t="s">
        <v>1749</v>
      </c>
      <c r="E584" s="100"/>
      <c r="F584" s="100"/>
      <c r="G584" s="146"/>
      <c r="H584" s="78" t="s">
        <v>1699</v>
      </c>
    </row>
    <row r="585" spans="2:8" s="151" customFormat="1" ht="47.25" x14ac:dyDescent="0.25">
      <c r="B585" s="72" t="s">
        <v>1126</v>
      </c>
      <c r="C585" s="72" t="s">
        <v>1127</v>
      </c>
      <c r="D585" s="72" t="s">
        <v>1128</v>
      </c>
      <c r="E585" s="73" t="s">
        <v>3292</v>
      </c>
      <c r="F585" s="87">
        <v>16.399999999999999</v>
      </c>
      <c r="G585" s="87">
        <v>100</v>
      </c>
      <c r="H585" s="75" t="s">
        <v>4480</v>
      </c>
    </row>
    <row r="586" spans="2:8" ht="31.5" x14ac:dyDescent="0.25">
      <c r="B586" s="76" t="s">
        <v>1129</v>
      </c>
      <c r="C586" s="523" t="s">
        <v>1130</v>
      </c>
      <c r="D586" s="524" t="s">
        <v>5156</v>
      </c>
      <c r="E586" s="100"/>
      <c r="F586" s="100"/>
      <c r="G586" s="100"/>
      <c r="H586" s="78" t="s">
        <v>4480</v>
      </c>
    </row>
    <row r="587" spans="2:8" s="150" customFormat="1" ht="31.5" x14ac:dyDescent="0.25">
      <c r="B587" s="76" t="s">
        <v>1132</v>
      </c>
      <c r="C587" s="523" t="s">
        <v>5155</v>
      </c>
      <c r="D587" s="524" t="s">
        <v>5154</v>
      </c>
      <c r="E587" s="100"/>
      <c r="F587" s="100"/>
      <c r="G587" s="100"/>
      <c r="H587" s="78" t="s">
        <v>4480</v>
      </c>
    </row>
    <row r="588" spans="2:8" s="150" customFormat="1" ht="31.5" x14ac:dyDescent="0.25">
      <c r="B588" s="76" t="s">
        <v>1135</v>
      </c>
      <c r="C588" s="523" t="s">
        <v>1136</v>
      </c>
      <c r="D588" s="524" t="s">
        <v>5159</v>
      </c>
      <c r="E588" s="100"/>
      <c r="F588" s="100"/>
      <c r="G588" s="100"/>
      <c r="H588" s="78" t="s">
        <v>4480</v>
      </c>
    </row>
    <row r="589" spans="2:8" s="150" customFormat="1" ht="31.5" x14ac:dyDescent="0.25">
      <c r="B589" s="76" t="s">
        <v>1138</v>
      </c>
      <c r="C589" s="523" t="s">
        <v>5160</v>
      </c>
      <c r="D589" s="524" t="s">
        <v>1140</v>
      </c>
      <c r="E589" s="100"/>
      <c r="F589" s="100"/>
      <c r="G589" s="100"/>
      <c r="H589" s="78" t="s">
        <v>4480</v>
      </c>
    </row>
    <row r="590" spans="2:8" s="152" customFormat="1" ht="47.25" x14ac:dyDescent="0.25">
      <c r="B590" s="72" t="s">
        <v>1141</v>
      </c>
      <c r="C590" s="72" t="s">
        <v>1142</v>
      </c>
      <c r="D590" s="72" t="s">
        <v>1143</v>
      </c>
      <c r="E590" s="92"/>
      <c r="F590" s="92"/>
      <c r="G590" s="92"/>
      <c r="H590" s="78" t="s">
        <v>4480</v>
      </c>
    </row>
    <row r="591" spans="2:8" s="150" customFormat="1" ht="31.5" x14ac:dyDescent="0.25">
      <c r="B591" s="76" t="s">
        <v>1144</v>
      </c>
      <c r="C591" s="523" t="s">
        <v>5411</v>
      </c>
      <c r="D591" s="524" t="s">
        <v>1146</v>
      </c>
      <c r="E591" s="100"/>
      <c r="F591" s="100"/>
      <c r="G591" s="100"/>
      <c r="H591" s="78" t="s">
        <v>4480</v>
      </c>
    </row>
    <row r="592" spans="2:8" s="150" customFormat="1" ht="31.5" x14ac:dyDescent="0.25">
      <c r="B592" s="76" t="s">
        <v>1147</v>
      </c>
      <c r="C592" s="523" t="s">
        <v>5161</v>
      </c>
      <c r="D592" s="524" t="s">
        <v>5162</v>
      </c>
      <c r="E592" s="100"/>
      <c r="F592" s="100"/>
      <c r="G592" s="100"/>
      <c r="H592" s="78" t="s">
        <v>4480</v>
      </c>
    </row>
    <row r="593" spans="2:8" s="150" customFormat="1" ht="31.5" x14ac:dyDescent="0.25">
      <c r="B593" s="76" t="s">
        <v>1150</v>
      </c>
      <c r="C593" s="523" t="s">
        <v>5163</v>
      </c>
      <c r="D593" s="524" t="s">
        <v>5164</v>
      </c>
      <c r="E593" s="100"/>
      <c r="F593" s="100"/>
      <c r="G593" s="100"/>
      <c r="H593" s="78" t="s">
        <v>4480</v>
      </c>
    </row>
    <row r="594" spans="2:8" s="150" customFormat="1" ht="31.5" x14ac:dyDescent="0.25">
      <c r="B594" s="76" t="s">
        <v>1153</v>
      </c>
      <c r="C594" s="523" t="s">
        <v>1154</v>
      </c>
      <c r="D594" s="524" t="s">
        <v>5165</v>
      </c>
      <c r="E594" s="100"/>
      <c r="F594" s="100"/>
      <c r="G594" s="100"/>
      <c r="H594" s="78" t="s">
        <v>4480</v>
      </c>
    </row>
    <row r="595" spans="2:8" s="152" customFormat="1" ht="31.5" x14ac:dyDescent="0.25">
      <c r="B595" s="72" t="s">
        <v>1120</v>
      </c>
      <c r="C595" s="72" t="s">
        <v>1121</v>
      </c>
      <c r="D595" s="72" t="s">
        <v>1122</v>
      </c>
      <c r="E595" s="73" t="s">
        <v>3292</v>
      </c>
      <c r="F595" s="87">
        <v>35.700000000000003</v>
      </c>
      <c r="G595" s="87">
        <v>60</v>
      </c>
      <c r="H595" s="75" t="s">
        <v>4480</v>
      </c>
    </row>
    <row r="596" spans="2:8" ht="31.5" x14ac:dyDescent="0.25">
      <c r="B596" s="76" t="s">
        <v>1123</v>
      </c>
      <c r="C596" s="526" t="s">
        <v>5158</v>
      </c>
      <c r="D596" s="525" t="s">
        <v>5157</v>
      </c>
      <c r="E596" s="100"/>
      <c r="F596" s="100"/>
      <c r="G596" s="100"/>
      <c r="H596" s="78" t="s">
        <v>4480</v>
      </c>
    </row>
    <row r="597" spans="2:8" s="150" customFormat="1" ht="47.25" x14ac:dyDescent="0.25">
      <c r="B597" s="68" t="s">
        <v>3434</v>
      </c>
      <c r="C597" s="68"/>
      <c r="D597" s="68" t="s">
        <v>3435</v>
      </c>
      <c r="E597" s="69" t="s">
        <v>4481</v>
      </c>
      <c r="F597" s="69">
        <v>-76.129999999999882</v>
      </c>
      <c r="G597" s="69">
        <v>137.24417864086595</v>
      </c>
      <c r="H597" s="86"/>
    </row>
    <row r="598" spans="2:8" s="57" customFormat="1" ht="31.5" x14ac:dyDescent="0.25">
      <c r="B598" s="72" t="s">
        <v>1294</v>
      </c>
      <c r="C598" s="72" t="s">
        <v>1295</v>
      </c>
      <c r="D598" s="72" t="s">
        <v>1296</v>
      </c>
      <c r="E598" s="106" t="s">
        <v>3381</v>
      </c>
      <c r="F598" s="138">
        <v>2552634</v>
      </c>
      <c r="G598" s="107">
        <v>23100000</v>
      </c>
      <c r="H598" s="108" t="s">
        <v>1249</v>
      </c>
    </row>
    <row r="599" spans="2:8" s="157" customFormat="1" ht="31.5" x14ac:dyDescent="0.25">
      <c r="B599" s="76" t="s">
        <v>1297</v>
      </c>
      <c r="C599" s="591" t="s">
        <v>5074</v>
      </c>
      <c r="D599" s="592" t="s">
        <v>5075</v>
      </c>
      <c r="E599" s="100"/>
      <c r="F599" s="100"/>
      <c r="G599" s="100"/>
      <c r="H599" s="95" t="s">
        <v>1249</v>
      </c>
    </row>
    <row r="600" spans="2:8" s="150" customFormat="1" ht="31.5" x14ac:dyDescent="0.25">
      <c r="B600" s="76" t="s">
        <v>1300</v>
      </c>
      <c r="C600" s="591" t="s">
        <v>5076</v>
      </c>
      <c r="D600" s="592" t="s">
        <v>5077</v>
      </c>
      <c r="E600" s="100"/>
      <c r="F600" s="100"/>
      <c r="G600" s="100"/>
      <c r="H600" s="95" t="s">
        <v>1249</v>
      </c>
    </row>
    <row r="601" spans="2:8" s="150" customFormat="1" ht="31.5" x14ac:dyDescent="0.25">
      <c r="B601" s="76" t="s">
        <v>1303</v>
      </c>
      <c r="C601" s="591" t="s">
        <v>5078</v>
      </c>
      <c r="D601" s="592" t="s">
        <v>5079</v>
      </c>
      <c r="E601" s="100"/>
      <c r="F601" s="100"/>
      <c r="G601" s="146"/>
      <c r="H601" s="95" t="s">
        <v>1249</v>
      </c>
    </row>
    <row r="602" spans="2:8" s="158" customFormat="1" ht="31.5" x14ac:dyDescent="0.25">
      <c r="B602" s="72" t="s">
        <v>1266</v>
      </c>
      <c r="C602" s="72" t="s">
        <v>1267</v>
      </c>
      <c r="D602" s="72" t="s">
        <v>1268</v>
      </c>
      <c r="E602" s="106" t="s">
        <v>3292</v>
      </c>
      <c r="F602" s="106">
        <v>16.670000000000002</v>
      </c>
      <c r="G602" s="109">
        <v>15.38</v>
      </c>
      <c r="H602" s="108" t="s">
        <v>1249</v>
      </c>
    </row>
    <row r="603" spans="2:8" s="159" customFormat="1" ht="31.5" x14ac:dyDescent="0.25">
      <c r="B603" s="76" t="s">
        <v>1269</v>
      </c>
      <c r="C603" s="591" t="s">
        <v>5061</v>
      </c>
      <c r="D603" s="592" t="s">
        <v>5062</v>
      </c>
      <c r="E603" s="100"/>
      <c r="F603" s="100"/>
      <c r="G603" s="100"/>
      <c r="H603" s="95" t="s">
        <v>1249</v>
      </c>
    </row>
    <row r="604" spans="2:8" s="150" customFormat="1" ht="31.5" x14ac:dyDescent="0.25">
      <c r="B604" s="76" t="s">
        <v>1272</v>
      </c>
      <c r="C604" s="591" t="s">
        <v>5063</v>
      </c>
      <c r="D604" s="592" t="s">
        <v>5064</v>
      </c>
      <c r="E604" s="100"/>
      <c r="F604" s="100"/>
      <c r="G604" s="100"/>
      <c r="H604" s="95" t="s">
        <v>1249</v>
      </c>
    </row>
    <row r="605" spans="2:8" s="150" customFormat="1" x14ac:dyDescent="0.25">
      <c r="B605" s="76" t="s">
        <v>1275</v>
      </c>
      <c r="C605" s="704" t="s">
        <v>5066</v>
      </c>
      <c r="D605" s="705" t="s">
        <v>5067</v>
      </c>
      <c r="E605" s="100"/>
      <c r="F605" s="100"/>
      <c r="G605" s="100"/>
      <c r="H605" s="95" t="s">
        <v>1249</v>
      </c>
    </row>
    <row r="606" spans="2:8" s="150" customFormat="1" x14ac:dyDescent="0.25">
      <c r="B606" s="76" t="s">
        <v>1277</v>
      </c>
      <c r="C606" s="592" t="s">
        <v>5065</v>
      </c>
      <c r="D606" s="592" t="s">
        <v>5068</v>
      </c>
      <c r="E606" s="100"/>
      <c r="F606" s="100"/>
      <c r="G606" s="100"/>
      <c r="H606" s="95" t="s">
        <v>1249</v>
      </c>
    </row>
    <row r="607" spans="2:8" s="153" customFormat="1" ht="31.5" x14ac:dyDescent="0.25">
      <c r="B607" s="76" t="s">
        <v>1280</v>
      </c>
      <c r="C607" s="591" t="s">
        <v>5069</v>
      </c>
      <c r="D607" s="592" t="s">
        <v>5071</v>
      </c>
      <c r="E607" s="100"/>
      <c r="F607" s="100"/>
      <c r="G607" s="100"/>
      <c r="H607" s="95" t="s">
        <v>1249</v>
      </c>
    </row>
    <row r="608" spans="2:8" s="153" customFormat="1" ht="31.5" x14ac:dyDescent="0.25">
      <c r="B608" s="76" t="s">
        <v>1283</v>
      </c>
      <c r="C608" s="591" t="s">
        <v>5070</v>
      </c>
      <c r="D608" s="592" t="s">
        <v>5199</v>
      </c>
      <c r="E608" s="100"/>
      <c r="F608" s="100"/>
      <c r="G608" s="100"/>
      <c r="H608" s="95" t="s">
        <v>1249</v>
      </c>
    </row>
    <row r="609" spans="2:8" s="152" customFormat="1" ht="31.5" x14ac:dyDescent="0.25">
      <c r="B609" s="72" t="s">
        <v>1286</v>
      </c>
      <c r="C609" s="72" t="s">
        <v>1287</v>
      </c>
      <c r="D609" s="72" t="s">
        <v>1288</v>
      </c>
      <c r="E609" s="106" t="s">
        <v>3292</v>
      </c>
      <c r="F609" s="106" t="s">
        <v>4086</v>
      </c>
      <c r="G609" s="110">
        <v>100</v>
      </c>
      <c r="H609" s="108" t="s">
        <v>1249</v>
      </c>
    </row>
    <row r="610" spans="2:8" s="157" customFormat="1" ht="31.5" x14ac:dyDescent="0.25">
      <c r="B610" s="76" t="s">
        <v>1289</v>
      </c>
      <c r="C610" s="591" t="s">
        <v>5072</v>
      </c>
      <c r="D610" s="592" t="s">
        <v>1290</v>
      </c>
      <c r="E610" s="100"/>
      <c r="F610" s="100"/>
      <c r="G610" s="100"/>
      <c r="H610" s="95" t="s">
        <v>1249</v>
      </c>
    </row>
    <row r="611" spans="2:8" s="153" customFormat="1" ht="31.5" x14ac:dyDescent="0.25">
      <c r="B611" s="79" t="s">
        <v>1291</v>
      </c>
      <c r="C611" s="591" t="s">
        <v>5073</v>
      </c>
      <c r="D611" s="592" t="s">
        <v>1293</v>
      </c>
      <c r="E611" s="99"/>
      <c r="F611" s="99"/>
      <c r="G611" s="99"/>
      <c r="H611" s="95" t="s">
        <v>1249</v>
      </c>
    </row>
    <row r="612" spans="2:8" s="154" customFormat="1" ht="31.5" x14ac:dyDescent="0.25">
      <c r="B612" s="72" t="s">
        <v>1254</v>
      </c>
      <c r="C612" s="72" t="s">
        <v>1255</v>
      </c>
      <c r="D612" s="72" t="s">
        <v>1256</v>
      </c>
      <c r="E612" s="73" t="s">
        <v>3436</v>
      </c>
      <c r="F612" s="87">
        <v>1.5</v>
      </c>
      <c r="G612" s="73">
        <v>3.35</v>
      </c>
      <c r="H612" s="108" t="s">
        <v>1249</v>
      </c>
    </row>
    <row r="613" spans="2:8" s="62" customFormat="1" ht="31.5" x14ac:dyDescent="0.25">
      <c r="B613" s="76" t="s">
        <v>1257</v>
      </c>
      <c r="C613" s="591" t="s">
        <v>5057</v>
      </c>
      <c r="D613" s="592" t="s">
        <v>1259</v>
      </c>
      <c r="E613" s="100"/>
      <c r="F613" s="100"/>
      <c r="G613" s="100"/>
      <c r="H613" s="95" t="s">
        <v>1249</v>
      </c>
    </row>
    <row r="614" spans="2:8" s="153" customFormat="1" x14ac:dyDescent="0.25">
      <c r="B614" s="76" t="s">
        <v>1260</v>
      </c>
      <c r="C614" s="591" t="s">
        <v>5058</v>
      </c>
      <c r="D614" s="592" t="s">
        <v>5059</v>
      </c>
      <c r="E614" s="100"/>
      <c r="F614" s="100"/>
      <c r="G614" s="100"/>
      <c r="H614" s="95" t="s">
        <v>1249</v>
      </c>
    </row>
    <row r="615" spans="2:8" s="150" customFormat="1" ht="31.5" x14ac:dyDescent="0.25">
      <c r="B615" s="76" t="s">
        <v>1263</v>
      </c>
      <c r="C615" s="591" t="s">
        <v>5060</v>
      </c>
      <c r="D615" s="592" t="s">
        <v>1265</v>
      </c>
      <c r="E615" s="100"/>
      <c r="F615" s="100"/>
      <c r="G615" s="100"/>
      <c r="H615" s="95" t="s">
        <v>1249</v>
      </c>
    </row>
    <row r="616" spans="2:8" s="151" customFormat="1" ht="47.25" x14ac:dyDescent="0.25">
      <c r="B616" s="72" t="s">
        <v>459</v>
      </c>
      <c r="C616" s="72" t="s">
        <v>3880</v>
      </c>
      <c r="D616" s="72" t="s">
        <v>3879</v>
      </c>
      <c r="E616" s="73" t="s">
        <v>3372</v>
      </c>
      <c r="F616" s="73" t="s">
        <v>4086</v>
      </c>
      <c r="G616" s="142">
        <v>193000</v>
      </c>
      <c r="H616" s="75" t="s">
        <v>458</v>
      </c>
    </row>
    <row r="617" spans="2:8" ht="31.5" x14ac:dyDescent="0.25">
      <c r="B617" s="76" t="s">
        <v>462</v>
      </c>
      <c r="C617" s="77" t="s">
        <v>463</v>
      </c>
      <c r="D617" s="77" t="s">
        <v>3703</v>
      </c>
      <c r="E617" s="100"/>
      <c r="F617" s="100"/>
      <c r="G617" s="100"/>
      <c r="H617" s="78" t="s">
        <v>458</v>
      </c>
    </row>
    <row r="618" spans="2:8" s="150" customFormat="1" ht="47.25" x14ac:dyDescent="0.25">
      <c r="B618" s="76" t="s">
        <v>465</v>
      </c>
      <c r="C618" s="76" t="s">
        <v>466</v>
      </c>
      <c r="D618" s="77" t="s">
        <v>3662</v>
      </c>
      <c r="E618" s="100"/>
      <c r="F618" s="100"/>
      <c r="G618" s="100"/>
      <c r="H618" s="78" t="s">
        <v>458</v>
      </c>
    </row>
    <row r="619" spans="2:8" s="150" customFormat="1" ht="47.25" x14ac:dyDescent="0.25">
      <c r="B619" s="68" t="s">
        <v>3920</v>
      </c>
      <c r="C619" s="68"/>
      <c r="D619" s="68" t="s">
        <v>3438</v>
      </c>
      <c r="E619" s="111" t="s">
        <v>3439</v>
      </c>
      <c r="F619" s="111">
        <v>308343.18</v>
      </c>
      <c r="G619" s="112">
        <v>836838.3</v>
      </c>
      <c r="H619" s="113"/>
    </row>
    <row r="620" spans="2:8" s="59" customFormat="1" ht="47.25" x14ac:dyDescent="0.25">
      <c r="B620" s="72" t="s">
        <v>3440</v>
      </c>
      <c r="C620" s="72" t="s">
        <v>3441</v>
      </c>
      <c r="D620" s="75" t="s">
        <v>3442</v>
      </c>
      <c r="E620" s="73" t="s">
        <v>3292</v>
      </c>
      <c r="F620" s="73"/>
      <c r="G620" s="73">
        <v>5</v>
      </c>
      <c r="H620" s="75" t="s">
        <v>3251</v>
      </c>
    </row>
    <row r="621" spans="2:8" s="57" customFormat="1" x14ac:dyDescent="0.25">
      <c r="B621" s="75"/>
      <c r="C621" s="75"/>
      <c r="D621" s="75" t="s">
        <v>3443</v>
      </c>
      <c r="E621" s="73" t="s">
        <v>3444</v>
      </c>
      <c r="F621" s="136">
        <v>2335318</v>
      </c>
      <c r="G621" s="114"/>
      <c r="H621" s="75" t="s">
        <v>3251</v>
      </c>
    </row>
    <row r="622" spans="2:8" s="61" customFormat="1" x14ac:dyDescent="0.25">
      <c r="B622" s="75"/>
      <c r="C622" s="75"/>
      <c r="D622" s="75" t="s">
        <v>3445</v>
      </c>
      <c r="E622" s="73" t="s">
        <v>3446</v>
      </c>
      <c r="F622" s="136">
        <v>2137960</v>
      </c>
      <c r="G622" s="114"/>
      <c r="H622" s="75" t="s">
        <v>3251</v>
      </c>
    </row>
    <row r="623" spans="2:8" s="61" customFormat="1" ht="31.5" x14ac:dyDescent="0.25">
      <c r="B623" s="75"/>
      <c r="C623" s="75"/>
      <c r="D623" s="75" t="s">
        <v>3447</v>
      </c>
      <c r="E623" s="73" t="s">
        <v>3448</v>
      </c>
      <c r="F623" s="136">
        <v>56377</v>
      </c>
      <c r="G623" s="114"/>
      <c r="H623" s="75" t="s">
        <v>3251</v>
      </c>
    </row>
    <row r="624" spans="2:8" s="57" customFormat="1" ht="31.5" x14ac:dyDescent="0.25">
      <c r="B624" s="75"/>
      <c r="C624" s="75"/>
      <c r="D624" s="75" t="s">
        <v>3449</v>
      </c>
      <c r="E624" s="73" t="s">
        <v>3450</v>
      </c>
      <c r="F624" s="136">
        <v>18968</v>
      </c>
      <c r="G624" s="114"/>
      <c r="H624" s="75" t="s">
        <v>3251</v>
      </c>
    </row>
    <row r="625" spans="2:8" s="57" customFormat="1" ht="31.5" x14ac:dyDescent="0.25">
      <c r="B625" s="75"/>
      <c r="C625" s="75"/>
      <c r="D625" s="75" t="s">
        <v>3451</v>
      </c>
      <c r="E625" s="73" t="s">
        <v>3452</v>
      </c>
      <c r="F625" s="136">
        <v>196435</v>
      </c>
      <c r="G625" s="114"/>
      <c r="H625" s="75" t="s">
        <v>3251</v>
      </c>
    </row>
    <row r="626" spans="2:8" s="57" customFormat="1" ht="31.5" x14ac:dyDescent="0.25">
      <c r="B626" s="75"/>
      <c r="C626" s="75"/>
      <c r="D626" s="75" t="s">
        <v>3453</v>
      </c>
      <c r="E626" s="73" t="s">
        <v>3450</v>
      </c>
      <c r="F626" s="136">
        <v>7348</v>
      </c>
      <c r="G626" s="114"/>
      <c r="H626" s="75" t="s">
        <v>3251</v>
      </c>
    </row>
    <row r="627" spans="2:8" s="57" customFormat="1" x14ac:dyDescent="0.25">
      <c r="B627" s="75"/>
      <c r="C627" s="75"/>
      <c r="D627" s="75" t="s">
        <v>3454</v>
      </c>
      <c r="E627" s="73"/>
      <c r="F627" s="136">
        <v>50933</v>
      </c>
      <c r="G627" s="114"/>
      <c r="H627" s="75" t="s">
        <v>3251</v>
      </c>
    </row>
    <row r="628" spans="2:8" s="57" customFormat="1" x14ac:dyDescent="0.25">
      <c r="B628" s="75"/>
      <c r="C628" s="75"/>
      <c r="D628" s="75" t="s">
        <v>3455</v>
      </c>
      <c r="E628" s="73" t="s">
        <v>3456</v>
      </c>
      <c r="F628" s="136">
        <v>4889</v>
      </c>
      <c r="G628" s="114"/>
      <c r="H628" s="75" t="s">
        <v>3251</v>
      </c>
    </row>
    <row r="629" spans="2:8" s="57" customFormat="1" x14ac:dyDescent="0.25">
      <c r="B629" s="75"/>
      <c r="C629" s="75"/>
      <c r="D629" s="75" t="s">
        <v>3457</v>
      </c>
      <c r="E629" s="73" t="s">
        <v>3458</v>
      </c>
      <c r="F629" s="136">
        <v>2093</v>
      </c>
      <c r="G629" s="114"/>
      <c r="H629" s="75" t="s">
        <v>3251</v>
      </c>
    </row>
    <row r="630" spans="2:8" s="57" customFormat="1" ht="31.5" x14ac:dyDescent="0.25">
      <c r="B630" s="75"/>
      <c r="C630" s="75"/>
      <c r="D630" s="75" t="s">
        <v>3459</v>
      </c>
      <c r="E630" s="73" t="s">
        <v>3460</v>
      </c>
      <c r="F630" s="136">
        <v>48606</v>
      </c>
      <c r="G630" s="114"/>
      <c r="H630" s="75" t="s">
        <v>3251</v>
      </c>
    </row>
    <row r="631" spans="2:8" s="57" customFormat="1" ht="31.5" x14ac:dyDescent="0.25">
      <c r="B631" s="75"/>
      <c r="C631" s="75"/>
      <c r="D631" s="75" t="s">
        <v>3461</v>
      </c>
      <c r="E631" s="73" t="s">
        <v>3448</v>
      </c>
      <c r="F631" s="136">
        <v>12797</v>
      </c>
      <c r="G631" s="114"/>
      <c r="H631" s="75" t="s">
        <v>3251</v>
      </c>
    </row>
    <row r="632" spans="2:8" ht="31.5" x14ac:dyDescent="0.25">
      <c r="B632" s="76" t="s">
        <v>3462</v>
      </c>
      <c r="C632" s="77" t="s">
        <v>3463</v>
      </c>
      <c r="D632" s="77" t="s">
        <v>3771</v>
      </c>
      <c r="E632" s="146"/>
      <c r="F632" s="146"/>
      <c r="G632" s="146"/>
      <c r="H632" s="78" t="s">
        <v>3251</v>
      </c>
    </row>
    <row r="633" spans="2:8" s="160" customFormat="1" ht="31.5" x14ac:dyDescent="0.25">
      <c r="B633" s="76" t="s">
        <v>3464</v>
      </c>
      <c r="C633" s="524" t="s">
        <v>3465</v>
      </c>
      <c r="D633" s="524" t="s">
        <v>3466</v>
      </c>
      <c r="E633" s="146"/>
      <c r="F633" s="146"/>
      <c r="G633" s="146"/>
      <c r="H633" s="78" t="s">
        <v>3251</v>
      </c>
    </row>
    <row r="634" spans="2:8" s="160" customFormat="1" ht="63" x14ac:dyDescent="0.25">
      <c r="B634" s="76" t="s">
        <v>3467</v>
      </c>
      <c r="C634" s="524" t="s">
        <v>5130</v>
      </c>
      <c r="D634" s="524" t="s">
        <v>5202</v>
      </c>
      <c r="E634" s="146"/>
      <c r="F634" s="146"/>
      <c r="G634" s="146"/>
      <c r="H634" s="78" t="s">
        <v>3251</v>
      </c>
    </row>
    <row r="635" spans="2:8" s="160" customFormat="1" ht="31.5" x14ac:dyDescent="0.25">
      <c r="B635" s="76" t="s">
        <v>3468</v>
      </c>
      <c r="C635" s="524" t="s">
        <v>5133</v>
      </c>
      <c r="D635" s="524" t="s">
        <v>5134</v>
      </c>
      <c r="E635" s="146"/>
      <c r="F635" s="146"/>
      <c r="G635" s="146"/>
      <c r="H635" s="78" t="s">
        <v>3251</v>
      </c>
    </row>
    <row r="636" spans="2:8" s="160" customFormat="1" ht="31.5" x14ac:dyDescent="0.25">
      <c r="B636" s="76" t="s">
        <v>3469</v>
      </c>
      <c r="C636" s="77" t="s">
        <v>5412</v>
      </c>
      <c r="D636" s="77" t="s">
        <v>3815</v>
      </c>
      <c r="E636" s="146"/>
      <c r="F636" s="146"/>
      <c r="G636" s="146"/>
      <c r="H636" s="78" t="s">
        <v>3251</v>
      </c>
    </row>
    <row r="637" spans="2:8" s="160" customFormat="1" ht="31.5" x14ac:dyDescent="0.25">
      <c r="B637" s="76" t="s">
        <v>3470</v>
      </c>
      <c r="C637" s="77" t="s">
        <v>3471</v>
      </c>
      <c r="D637" s="77" t="s">
        <v>3823</v>
      </c>
      <c r="E637" s="146"/>
      <c r="F637" s="146"/>
      <c r="G637" s="146"/>
      <c r="H637" s="78" t="s">
        <v>3251</v>
      </c>
    </row>
    <row r="638" spans="2:8" s="161" customFormat="1" ht="31.5" x14ac:dyDescent="0.25">
      <c r="B638" s="76" t="s">
        <v>3472</v>
      </c>
      <c r="C638" s="524" t="s">
        <v>5203</v>
      </c>
      <c r="D638" s="524" t="s">
        <v>5204</v>
      </c>
      <c r="E638" s="146"/>
      <c r="F638" s="146"/>
      <c r="G638" s="146"/>
      <c r="H638" s="78" t="s">
        <v>3251</v>
      </c>
    </row>
    <row r="639" spans="2:8" s="161" customFormat="1" ht="31.5" x14ac:dyDescent="0.25">
      <c r="B639" s="76" t="s">
        <v>3473</v>
      </c>
      <c r="C639" s="524" t="s">
        <v>5205</v>
      </c>
      <c r="D639" s="524" t="s">
        <v>5207</v>
      </c>
      <c r="E639" s="146"/>
      <c r="F639" s="146"/>
      <c r="G639" s="146"/>
      <c r="H639" s="78" t="s">
        <v>3251</v>
      </c>
    </row>
    <row r="640" spans="2:8" s="161" customFormat="1" ht="31.5" x14ac:dyDescent="0.25">
      <c r="B640" s="76" t="s">
        <v>3474</v>
      </c>
      <c r="C640" s="524" t="s">
        <v>5206</v>
      </c>
      <c r="D640" s="524" t="s">
        <v>5208</v>
      </c>
      <c r="E640" s="146"/>
      <c r="F640" s="146"/>
      <c r="G640" s="146"/>
      <c r="H640" s="78" t="s">
        <v>3251</v>
      </c>
    </row>
    <row r="641" spans="2:8" s="161" customFormat="1" ht="31.5" x14ac:dyDescent="0.25">
      <c r="B641" s="76" t="s">
        <v>3475</v>
      </c>
      <c r="C641" s="524" t="s">
        <v>5209</v>
      </c>
      <c r="D641" s="524" t="s">
        <v>5210</v>
      </c>
      <c r="E641" s="146"/>
      <c r="F641" s="146"/>
      <c r="G641" s="146"/>
      <c r="H641" s="78" t="s">
        <v>3251</v>
      </c>
    </row>
    <row r="642" spans="2:8" s="160" customFormat="1" ht="31.5" x14ac:dyDescent="0.25">
      <c r="B642" s="76" t="s">
        <v>1023</v>
      </c>
      <c r="C642" s="524" t="s">
        <v>5131</v>
      </c>
      <c r="D642" s="524" t="s">
        <v>5132</v>
      </c>
      <c r="E642" s="146"/>
      <c r="F642" s="146"/>
      <c r="G642" s="146"/>
      <c r="H642" s="78" t="s">
        <v>3251</v>
      </c>
    </row>
    <row r="643" spans="2:8" s="160" customFormat="1" ht="31.5" x14ac:dyDescent="0.25">
      <c r="B643" s="76" t="s">
        <v>3476</v>
      </c>
      <c r="C643" s="524" t="s">
        <v>3477</v>
      </c>
      <c r="D643" s="524" t="s">
        <v>5211</v>
      </c>
      <c r="E643" s="146"/>
      <c r="F643" s="146"/>
      <c r="G643" s="146"/>
      <c r="H643" s="78" t="s">
        <v>3251</v>
      </c>
    </row>
    <row r="644" spans="2:8" s="162" customFormat="1" ht="47.25" x14ac:dyDescent="0.25">
      <c r="B644" s="72" t="s">
        <v>3478</v>
      </c>
      <c r="C644" s="72" t="s">
        <v>3479</v>
      </c>
      <c r="D644" s="72" t="s">
        <v>3480</v>
      </c>
      <c r="E644" s="73" t="s">
        <v>3292</v>
      </c>
      <c r="F644" s="73">
        <v>20.85</v>
      </c>
      <c r="G644" s="73">
        <v>46.75</v>
      </c>
      <c r="H644" s="75" t="s">
        <v>3251</v>
      </c>
    </row>
    <row r="645" spans="2:8" s="64" customFormat="1" ht="47.25" x14ac:dyDescent="0.25">
      <c r="B645" s="76" t="s">
        <v>3481</v>
      </c>
      <c r="C645" s="77" t="s">
        <v>5413</v>
      </c>
      <c r="D645" s="77" t="s">
        <v>3694</v>
      </c>
      <c r="E645" s="146"/>
      <c r="F645" s="146"/>
      <c r="G645" s="146"/>
      <c r="H645" s="78" t="s">
        <v>3251</v>
      </c>
    </row>
    <row r="646" spans="2:8" s="163" customFormat="1" ht="31.5" x14ac:dyDescent="0.25">
      <c r="B646" s="76" t="s">
        <v>3483</v>
      </c>
      <c r="C646" s="77" t="s">
        <v>3827</v>
      </c>
      <c r="D646" s="77" t="s">
        <v>3828</v>
      </c>
      <c r="E646" s="146"/>
      <c r="F646" s="146"/>
      <c r="G646" s="146"/>
      <c r="H646" s="78" t="s">
        <v>3251</v>
      </c>
    </row>
    <row r="647" spans="2:8" s="163" customFormat="1" ht="31.5" x14ac:dyDescent="0.25">
      <c r="B647" s="79" t="s">
        <v>3484</v>
      </c>
      <c r="C647" s="80" t="s">
        <v>3482</v>
      </c>
      <c r="D647" s="80" t="s">
        <v>3852</v>
      </c>
      <c r="E647" s="147"/>
      <c r="F647" s="147"/>
      <c r="G647" s="147"/>
      <c r="H647" s="78" t="s">
        <v>3251</v>
      </c>
    </row>
    <row r="648" spans="2:8" s="160" customFormat="1" ht="31.5" x14ac:dyDescent="0.25">
      <c r="B648" s="76" t="s">
        <v>3485</v>
      </c>
      <c r="C648" s="77" t="s">
        <v>3861</v>
      </c>
      <c r="D648" s="77" t="s">
        <v>3860</v>
      </c>
      <c r="E648" s="146"/>
      <c r="F648" s="146"/>
      <c r="G648" s="146"/>
      <c r="H648" s="78" t="s">
        <v>3251</v>
      </c>
    </row>
    <row r="649" spans="2:8" s="742" customFormat="1" ht="31.5" x14ac:dyDescent="0.25">
      <c r="B649" s="734" t="s">
        <v>3012</v>
      </c>
      <c r="C649" s="734" t="s">
        <v>3013</v>
      </c>
      <c r="D649" s="734" t="s">
        <v>3014</v>
      </c>
      <c r="E649" s="124" t="s">
        <v>3292</v>
      </c>
      <c r="F649" s="124"/>
      <c r="G649" s="124">
        <v>5</v>
      </c>
      <c r="H649" s="123" t="s">
        <v>2999</v>
      </c>
    </row>
    <row r="650" spans="2:8" ht="31.5" x14ac:dyDescent="0.25">
      <c r="B650" s="76" t="s">
        <v>3015</v>
      </c>
      <c r="C650" s="524" t="s">
        <v>5135</v>
      </c>
      <c r="D650" s="524" t="s">
        <v>5136</v>
      </c>
      <c r="E650" s="100"/>
      <c r="F650" s="100"/>
      <c r="G650" s="146"/>
      <c r="H650" s="77" t="s">
        <v>2999</v>
      </c>
    </row>
    <row r="651" spans="2:8" s="149" customFormat="1" ht="31.5" x14ac:dyDescent="0.25">
      <c r="B651" s="76" t="s">
        <v>3018</v>
      </c>
      <c r="C651" s="524" t="s">
        <v>3019</v>
      </c>
      <c r="D651" s="524" t="s">
        <v>5138</v>
      </c>
      <c r="E651" s="100"/>
      <c r="F651" s="100"/>
      <c r="G651" s="146"/>
      <c r="H651" s="77" t="s">
        <v>2999</v>
      </c>
    </row>
    <row r="652" spans="2:8" s="149" customFormat="1" ht="31.5" x14ac:dyDescent="0.25">
      <c r="B652" s="76" t="s">
        <v>5143</v>
      </c>
      <c r="C652" s="524" t="s">
        <v>3022</v>
      </c>
      <c r="D652" s="524" t="s">
        <v>5139</v>
      </c>
      <c r="E652" s="100"/>
      <c r="F652" s="100"/>
      <c r="G652" s="146"/>
      <c r="H652" s="77" t="s">
        <v>2999</v>
      </c>
    </row>
    <row r="653" spans="2:8" s="149" customFormat="1" ht="31.5" x14ac:dyDescent="0.25">
      <c r="B653" s="76" t="s">
        <v>5414</v>
      </c>
      <c r="C653" s="524" t="s">
        <v>3025</v>
      </c>
      <c r="D653" s="524" t="s">
        <v>5140</v>
      </c>
      <c r="E653" s="100"/>
      <c r="F653" s="100"/>
      <c r="G653" s="146"/>
      <c r="H653" s="77" t="s">
        <v>2999</v>
      </c>
    </row>
    <row r="654" spans="2:8" s="149" customFormat="1" ht="31.5" x14ac:dyDescent="0.25">
      <c r="B654" s="76" t="s">
        <v>3027</v>
      </c>
      <c r="C654" s="524" t="s">
        <v>3028</v>
      </c>
      <c r="D654" s="524" t="s">
        <v>5141</v>
      </c>
      <c r="E654" s="100"/>
      <c r="F654" s="100"/>
      <c r="G654" s="146"/>
      <c r="H654" s="77" t="s">
        <v>2999</v>
      </c>
    </row>
    <row r="655" spans="2:8" s="149" customFormat="1" ht="31.5" x14ac:dyDescent="0.25">
      <c r="B655" s="76" t="s">
        <v>3030</v>
      </c>
      <c r="C655" s="524" t="s">
        <v>5415</v>
      </c>
      <c r="D655" s="524" t="s">
        <v>5416</v>
      </c>
      <c r="E655" s="100"/>
      <c r="F655" s="100"/>
      <c r="G655" s="146"/>
      <c r="H655" s="77" t="s">
        <v>2999</v>
      </c>
    </row>
    <row r="656" spans="2:8" s="149" customFormat="1" ht="47.25" x14ac:dyDescent="0.25">
      <c r="B656" s="76" t="s">
        <v>3033</v>
      </c>
      <c r="C656" s="524" t="s">
        <v>3034</v>
      </c>
      <c r="D656" s="524" t="s">
        <v>5142</v>
      </c>
      <c r="E656" s="100"/>
      <c r="F656" s="100"/>
      <c r="G656" s="146"/>
      <c r="H656" s="77" t="s">
        <v>2999</v>
      </c>
    </row>
    <row r="657" spans="2:8" s="149" customFormat="1" ht="31.5" x14ac:dyDescent="0.25">
      <c r="B657" s="76" t="s">
        <v>3042</v>
      </c>
      <c r="C657" s="524" t="s">
        <v>3797</v>
      </c>
      <c r="D657" s="524" t="s">
        <v>5145</v>
      </c>
      <c r="E657" s="100"/>
      <c r="F657" s="100"/>
      <c r="G657" s="146"/>
      <c r="H657" s="77" t="s">
        <v>2999</v>
      </c>
    </row>
    <row r="658" spans="2:8" s="149" customFormat="1" ht="31.5" x14ac:dyDescent="0.25">
      <c r="B658" s="76" t="s">
        <v>3044</v>
      </c>
      <c r="C658" s="524" t="s">
        <v>3045</v>
      </c>
      <c r="D658" s="524" t="s">
        <v>5146</v>
      </c>
      <c r="E658" s="100"/>
      <c r="F658" s="100"/>
      <c r="G658" s="146"/>
      <c r="H658" s="77" t="s">
        <v>2999</v>
      </c>
    </row>
    <row r="659" spans="2:8" s="149" customFormat="1" ht="31.5" x14ac:dyDescent="0.25">
      <c r="B659" s="76" t="s">
        <v>3047</v>
      </c>
      <c r="C659" s="524" t="s">
        <v>3048</v>
      </c>
      <c r="D659" s="524" t="s">
        <v>5147</v>
      </c>
      <c r="E659" s="100"/>
      <c r="F659" s="100"/>
      <c r="G659" s="146"/>
      <c r="H659" s="77" t="s">
        <v>2999</v>
      </c>
    </row>
    <row r="660" spans="2:8" s="149" customFormat="1" ht="31.5" x14ac:dyDescent="0.25">
      <c r="B660" s="76" t="s">
        <v>3050</v>
      </c>
      <c r="C660" s="524" t="s">
        <v>3052</v>
      </c>
      <c r="D660" s="524" t="s">
        <v>5148</v>
      </c>
      <c r="E660" s="100"/>
      <c r="F660" s="100"/>
      <c r="G660" s="146"/>
      <c r="H660" s="77" t="s">
        <v>2999</v>
      </c>
    </row>
    <row r="661" spans="2:8" s="149" customFormat="1" ht="31.5" x14ac:dyDescent="0.25">
      <c r="B661" s="76" t="s">
        <v>3053</v>
      </c>
      <c r="C661" s="524" t="s">
        <v>3055</v>
      </c>
      <c r="D661" s="524" t="s">
        <v>5149</v>
      </c>
      <c r="E661" s="100"/>
      <c r="F661" s="100"/>
      <c r="G661" s="146"/>
      <c r="H661" s="77" t="s">
        <v>2999</v>
      </c>
    </row>
    <row r="662" spans="2:8" s="149" customFormat="1" ht="31.5" x14ac:dyDescent="0.25">
      <c r="B662" s="76" t="s">
        <v>3056</v>
      </c>
      <c r="C662" s="524" t="s">
        <v>3058</v>
      </c>
      <c r="D662" s="524" t="s">
        <v>3836</v>
      </c>
      <c r="E662" s="100"/>
      <c r="F662" s="100"/>
      <c r="G662" s="146"/>
      <c r="H662" s="77" t="s">
        <v>2999</v>
      </c>
    </row>
    <row r="663" spans="2:8" s="149" customFormat="1" ht="31.5" x14ac:dyDescent="0.25">
      <c r="B663" s="76" t="s">
        <v>3059</v>
      </c>
      <c r="C663" s="524" t="s">
        <v>3061</v>
      </c>
      <c r="D663" s="524" t="s">
        <v>5150</v>
      </c>
      <c r="E663" s="100"/>
      <c r="F663" s="100"/>
      <c r="G663" s="146"/>
      <c r="H663" s="77" t="s">
        <v>2999</v>
      </c>
    </row>
    <row r="664" spans="2:8" s="149" customFormat="1" ht="31.5" x14ac:dyDescent="0.25">
      <c r="B664" s="76" t="s">
        <v>3062</v>
      </c>
      <c r="C664" s="524" t="s">
        <v>3063</v>
      </c>
      <c r="D664" s="524" t="s">
        <v>5151</v>
      </c>
      <c r="E664" s="100"/>
      <c r="F664" s="100"/>
      <c r="G664" s="146"/>
      <c r="H664" s="77" t="s">
        <v>2999</v>
      </c>
    </row>
    <row r="665" spans="2:8" s="149" customFormat="1" ht="31.5" x14ac:dyDescent="0.25">
      <c r="B665" s="76" t="s">
        <v>3067</v>
      </c>
      <c r="C665" s="524" t="s">
        <v>5152</v>
      </c>
      <c r="D665" s="524" t="s">
        <v>5153</v>
      </c>
      <c r="E665" s="100"/>
      <c r="F665" s="100"/>
      <c r="G665" s="146"/>
      <c r="H665" s="77" t="s">
        <v>2999</v>
      </c>
    </row>
    <row r="666" spans="2:8" s="151" customFormat="1" ht="47.25" x14ac:dyDescent="0.25">
      <c r="B666" s="72" t="s">
        <v>3000</v>
      </c>
      <c r="C666" s="72" t="s">
        <v>3001</v>
      </c>
      <c r="D666" s="72" t="s">
        <v>3002</v>
      </c>
      <c r="E666" s="73" t="s">
        <v>3292</v>
      </c>
      <c r="F666" s="73" t="s">
        <v>4086</v>
      </c>
      <c r="G666" s="73" t="s">
        <v>3486</v>
      </c>
      <c r="H666" s="72" t="s">
        <v>2999</v>
      </c>
    </row>
    <row r="667" spans="2:8" ht="31.5" x14ac:dyDescent="0.25">
      <c r="B667" s="76" t="s">
        <v>3003</v>
      </c>
      <c r="C667" s="77" t="s">
        <v>5417</v>
      </c>
      <c r="D667" s="77" t="s">
        <v>5418</v>
      </c>
      <c r="E667" s="100"/>
      <c r="F667" s="100"/>
      <c r="G667" s="146"/>
      <c r="H667" s="77" t="s">
        <v>2999</v>
      </c>
    </row>
    <row r="668" spans="2:8" s="149" customFormat="1" ht="31.5" x14ac:dyDescent="0.25">
      <c r="B668" s="76" t="s">
        <v>3006</v>
      </c>
      <c r="C668" s="77" t="s">
        <v>3007</v>
      </c>
      <c r="D668" s="77" t="s">
        <v>3759</v>
      </c>
      <c r="E668" s="100"/>
      <c r="F668" s="100"/>
      <c r="G668" s="146"/>
      <c r="H668" s="77" t="s">
        <v>2999</v>
      </c>
    </row>
    <row r="669" spans="2:8" s="149" customFormat="1" ht="31.5" x14ac:dyDescent="0.25">
      <c r="B669" s="76" t="s">
        <v>3009</v>
      </c>
      <c r="C669" s="77" t="s">
        <v>5419</v>
      </c>
      <c r="D669" s="77" t="s">
        <v>3785</v>
      </c>
      <c r="E669" s="100"/>
      <c r="F669" s="100"/>
      <c r="G669" s="146"/>
      <c r="H669" s="77" t="s">
        <v>2999</v>
      </c>
    </row>
    <row r="670" spans="2:8" s="151" customFormat="1" ht="31.5" x14ac:dyDescent="0.25">
      <c r="B670" s="72" t="s">
        <v>3081</v>
      </c>
      <c r="C670" s="72" t="s">
        <v>3082</v>
      </c>
      <c r="D670" s="72" t="s">
        <v>3083</v>
      </c>
      <c r="E670" s="73" t="s">
        <v>3487</v>
      </c>
      <c r="F670" s="73" t="s">
        <v>4086</v>
      </c>
      <c r="G670" s="73">
        <v>100</v>
      </c>
      <c r="H670" s="75" t="s">
        <v>2999</v>
      </c>
    </row>
    <row r="671" spans="2:8" ht="31.5" x14ac:dyDescent="0.25">
      <c r="B671" s="76" t="s">
        <v>3084</v>
      </c>
      <c r="C671" s="77" t="s">
        <v>3085</v>
      </c>
      <c r="D671" s="77" t="s">
        <v>3794</v>
      </c>
      <c r="E671" s="100"/>
      <c r="F671" s="100"/>
      <c r="G671" s="146"/>
      <c r="H671" s="78" t="s">
        <v>2999</v>
      </c>
    </row>
    <row r="672" spans="2:8" s="151" customFormat="1" ht="31.5" x14ac:dyDescent="0.25">
      <c r="B672" s="72" t="s">
        <v>3069</v>
      </c>
      <c r="C672" s="72" t="s">
        <v>3070</v>
      </c>
      <c r="D672" s="72" t="s">
        <v>3071</v>
      </c>
      <c r="E672" s="73" t="s">
        <v>3292</v>
      </c>
      <c r="F672" s="73" t="s">
        <v>4086</v>
      </c>
      <c r="G672" s="73">
        <v>75</v>
      </c>
      <c r="H672" s="75" t="s">
        <v>2999</v>
      </c>
    </row>
    <row r="673" spans="2:8" ht="31.5" x14ac:dyDescent="0.25">
      <c r="B673" s="76" t="s">
        <v>3072</v>
      </c>
      <c r="C673" s="77" t="s">
        <v>5420</v>
      </c>
      <c r="D673" s="77" t="s">
        <v>3658</v>
      </c>
      <c r="E673" s="100"/>
      <c r="F673" s="100"/>
      <c r="G673" s="146"/>
      <c r="H673" s="78" t="s">
        <v>2999</v>
      </c>
    </row>
    <row r="674" spans="2:8" s="149" customFormat="1" ht="31.5" x14ac:dyDescent="0.25">
      <c r="B674" s="76" t="s">
        <v>3075</v>
      </c>
      <c r="C674" s="77" t="s">
        <v>5421</v>
      </c>
      <c r="D674" s="77" t="s">
        <v>3674</v>
      </c>
      <c r="E674" s="100"/>
      <c r="F674" s="100"/>
      <c r="G674" s="146"/>
      <c r="H674" s="78" t="s">
        <v>2999</v>
      </c>
    </row>
    <row r="675" spans="2:8" s="164" customFormat="1" ht="31.5" x14ac:dyDescent="0.25">
      <c r="B675" s="76" t="s">
        <v>3078</v>
      </c>
      <c r="C675" s="77" t="s">
        <v>5422</v>
      </c>
      <c r="D675" s="77" t="s">
        <v>3746</v>
      </c>
      <c r="E675" s="100"/>
      <c r="F675" s="100"/>
      <c r="G675" s="146"/>
      <c r="H675" s="78" t="s">
        <v>2999</v>
      </c>
    </row>
    <row r="676" spans="2:8" s="158" customFormat="1" ht="31.5" x14ac:dyDescent="0.25">
      <c r="B676" s="72" t="s">
        <v>759</v>
      </c>
      <c r="C676" s="72" t="s">
        <v>760</v>
      </c>
      <c r="D676" s="72" t="s">
        <v>761</v>
      </c>
      <c r="E676" s="73" t="s">
        <v>3458</v>
      </c>
      <c r="F676" s="136">
        <v>1126173</v>
      </c>
      <c r="G676" s="136">
        <v>1243385.9903821535</v>
      </c>
      <c r="H676" s="75" t="s">
        <v>708</v>
      </c>
    </row>
    <row r="677" spans="2:8" s="62" customFormat="1" ht="47.25" x14ac:dyDescent="0.25">
      <c r="B677" s="76" t="s">
        <v>762</v>
      </c>
      <c r="C677" s="526" t="s">
        <v>737</v>
      </c>
      <c r="D677" s="525" t="s">
        <v>763</v>
      </c>
      <c r="E677" s="100"/>
      <c r="F677" s="100"/>
      <c r="G677" s="100"/>
      <c r="H677" s="78" t="s">
        <v>708</v>
      </c>
    </row>
    <row r="678" spans="2:8" s="165" customFormat="1" ht="31.5" x14ac:dyDescent="0.25">
      <c r="B678" s="76" t="s">
        <v>764</v>
      </c>
      <c r="C678" s="526" t="s">
        <v>765</v>
      </c>
      <c r="D678" s="525" t="s">
        <v>766</v>
      </c>
      <c r="E678" s="100"/>
      <c r="F678" s="100"/>
      <c r="G678" s="100"/>
      <c r="H678" s="78" t="s">
        <v>708</v>
      </c>
    </row>
    <row r="679" spans="2:8" s="148" customFormat="1" ht="31.5" x14ac:dyDescent="0.25">
      <c r="B679" s="76" t="s">
        <v>767</v>
      </c>
      <c r="C679" s="77" t="s">
        <v>768</v>
      </c>
      <c r="D679" s="77" t="s">
        <v>3793</v>
      </c>
      <c r="E679" s="100"/>
      <c r="F679" s="100"/>
      <c r="G679" s="100"/>
      <c r="H679" s="78" t="s">
        <v>708</v>
      </c>
    </row>
    <row r="680" spans="2:8" s="148" customFormat="1" ht="47.25" x14ac:dyDescent="0.25">
      <c r="B680" s="76" t="s">
        <v>770</v>
      </c>
      <c r="C680" s="525" t="s">
        <v>771</v>
      </c>
      <c r="D680" s="525" t="s">
        <v>5169</v>
      </c>
      <c r="E680" s="100"/>
      <c r="F680" s="100"/>
      <c r="G680" s="100"/>
      <c r="H680" s="78" t="s">
        <v>708</v>
      </c>
    </row>
    <row r="681" spans="2:8" s="148" customFormat="1" ht="31.5" x14ac:dyDescent="0.25">
      <c r="B681" s="76" t="s">
        <v>773</v>
      </c>
      <c r="C681" s="525" t="s">
        <v>774</v>
      </c>
      <c r="D681" s="525" t="s">
        <v>775</v>
      </c>
      <c r="E681" s="100"/>
      <c r="F681" s="100"/>
      <c r="G681" s="100"/>
      <c r="H681" s="78" t="s">
        <v>708</v>
      </c>
    </row>
    <row r="682" spans="2:8" s="156" customFormat="1" ht="31.5" x14ac:dyDescent="0.25">
      <c r="B682" s="72" t="s">
        <v>776</v>
      </c>
      <c r="C682" s="72" t="s">
        <v>777</v>
      </c>
      <c r="D682" s="72" t="s">
        <v>778</v>
      </c>
      <c r="E682" s="73" t="s">
        <v>3458</v>
      </c>
      <c r="F682" s="136">
        <v>221321</v>
      </c>
      <c r="G682" s="136">
        <v>256572</v>
      </c>
      <c r="H682" s="75" t="s">
        <v>708</v>
      </c>
    </row>
    <row r="683" spans="2:8" ht="47.25" x14ac:dyDescent="0.25">
      <c r="B683" s="523" t="s">
        <v>779</v>
      </c>
      <c r="C683" s="526" t="s">
        <v>780</v>
      </c>
      <c r="D683" s="525" t="s">
        <v>781</v>
      </c>
      <c r="E683" s="100"/>
      <c r="F683" s="100"/>
      <c r="G683" s="100"/>
      <c r="H683" s="78" t="s">
        <v>708</v>
      </c>
    </row>
    <row r="684" spans="2:8" s="148" customFormat="1" ht="31.5" x14ac:dyDescent="0.25">
      <c r="B684" s="523" t="s">
        <v>782</v>
      </c>
      <c r="C684" s="526" t="s">
        <v>783</v>
      </c>
      <c r="D684" s="525" t="s">
        <v>784</v>
      </c>
      <c r="E684" s="100"/>
      <c r="F684" s="100"/>
      <c r="G684" s="100"/>
      <c r="H684" s="78" t="s">
        <v>708</v>
      </c>
    </row>
    <row r="685" spans="2:8" s="148" customFormat="1" ht="31.5" x14ac:dyDescent="0.25">
      <c r="B685" s="523" t="s">
        <v>785</v>
      </c>
      <c r="C685" s="525" t="s">
        <v>786</v>
      </c>
      <c r="D685" s="525" t="s">
        <v>787</v>
      </c>
      <c r="E685" s="100"/>
      <c r="F685" s="100"/>
      <c r="G685" s="100"/>
      <c r="H685" s="78" t="s">
        <v>708</v>
      </c>
    </row>
    <row r="686" spans="2:8" s="165" customFormat="1" ht="31.5" x14ac:dyDescent="0.25">
      <c r="B686" s="523" t="s">
        <v>788</v>
      </c>
      <c r="C686" s="526" t="s">
        <v>789</v>
      </c>
      <c r="D686" s="525" t="s">
        <v>790</v>
      </c>
      <c r="E686" s="100"/>
      <c r="F686" s="100"/>
      <c r="G686" s="100"/>
      <c r="H686" s="78" t="s">
        <v>708</v>
      </c>
    </row>
    <row r="687" spans="2:8" s="165" customFormat="1" ht="31.5" x14ac:dyDescent="0.25">
      <c r="B687" s="523" t="s">
        <v>791</v>
      </c>
      <c r="C687" s="526" t="s">
        <v>792</v>
      </c>
      <c r="D687" s="525" t="s">
        <v>5212</v>
      </c>
      <c r="E687" s="100"/>
      <c r="F687" s="100"/>
      <c r="G687" s="146"/>
      <c r="H687" s="78" t="s">
        <v>708</v>
      </c>
    </row>
    <row r="688" spans="2:8" s="156" customFormat="1" ht="31.5" x14ac:dyDescent="0.25">
      <c r="B688" s="72" t="s">
        <v>727</v>
      </c>
      <c r="C688" s="72" t="s">
        <v>728</v>
      </c>
      <c r="D688" s="72" t="s">
        <v>729</v>
      </c>
      <c r="E688" s="92"/>
      <c r="F688" s="92"/>
      <c r="G688" s="92"/>
      <c r="H688" s="78" t="s">
        <v>708</v>
      </c>
    </row>
    <row r="689" spans="2:8" s="148" customFormat="1" ht="31.5" x14ac:dyDescent="0.25">
      <c r="B689" s="523" t="s">
        <v>730</v>
      </c>
      <c r="C689" s="524" t="s">
        <v>731</v>
      </c>
      <c r="D689" s="524" t="s">
        <v>732</v>
      </c>
      <c r="E689" s="100"/>
      <c r="F689" s="100"/>
      <c r="G689" s="100"/>
      <c r="H689" s="78" t="s">
        <v>708</v>
      </c>
    </row>
    <row r="690" spans="2:8" s="148" customFormat="1" ht="47.25" x14ac:dyDescent="0.25">
      <c r="B690" s="523" t="s">
        <v>733</v>
      </c>
      <c r="C690" s="524" t="s">
        <v>734</v>
      </c>
      <c r="D690" s="524" t="s">
        <v>735</v>
      </c>
      <c r="E690" s="99"/>
      <c r="F690" s="100"/>
      <c r="G690" s="100"/>
      <c r="H690" s="78" t="s">
        <v>708</v>
      </c>
    </row>
    <row r="691" spans="2:8" s="148" customFormat="1" ht="47.25" x14ac:dyDescent="0.25">
      <c r="B691" s="523" t="s">
        <v>736</v>
      </c>
      <c r="C691" s="524" t="s">
        <v>737</v>
      </c>
      <c r="D691" s="524" t="s">
        <v>738</v>
      </c>
      <c r="E691" s="99"/>
      <c r="F691" s="100"/>
      <c r="G691" s="100"/>
      <c r="H691" s="78" t="s">
        <v>708</v>
      </c>
    </row>
    <row r="692" spans="2:8" s="148" customFormat="1" ht="31.5" x14ac:dyDescent="0.25">
      <c r="B692" s="523" t="s">
        <v>739</v>
      </c>
      <c r="C692" s="524" t="s">
        <v>740</v>
      </c>
      <c r="D692" s="524" t="s">
        <v>741</v>
      </c>
      <c r="E692" s="100"/>
      <c r="F692" s="100"/>
      <c r="G692" s="100"/>
      <c r="H692" s="78" t="s">
        <v>708</v>
      </c>
    </row>
    <row r="693" spans="2:8" s="165" customFormat="1" x14ac:dyDescent="0.25">
      <c r="B693" s="76"/>
      <c r="C693" s="76"/>
      <c r="D693" s="77"/>
      <c r="E693" s="100"/>
      <c r="F693" s="100"/>
      <c r="G693" s="146"/>
      <c r="H693" s="78"/>
    </row>
    <row r="694" spans="2:8" s="151" customFormat="1" ht="47.25" x14ac:dyDescent="0.25">
      <c r="B694" s="72" t="s">
        <v>1178</v>
      </c>
      <c r="C694" s="72" t="s">
        <v>1179</v>
      </c>
      <c r="D694" s="72" t="s">
        <v>3488</v>
      </c>
      <c r="E694" s="73" t="s">
        <v>3292</v>
      </c>
      <c r="F694" s="87">
        <v>25.514403292181072</v>
      </c>
      <c r="G694" s="87">
        <v>40.946502057613174</v>
      </c>
      <c r="H694" s="75" t="s">
        <v>1177</v>
      </c>
    </row>
    <row r="695" spans="2:8" s="57" customFormat="1" ht="31.5" x14ac:dyDescent="0.25">
      <c r="B695" s="75"/>
      <c r="C695" s="75"/>
      <c r="D695" s="75" t="s">
        <v>3489</v>
      </c>
      <c r="E695" s="73" t="s">
        <v>3292</v>
      </c>
      <c r="F695" s="73">
        <v>0.08</v>
      </c>
      <c r="G695" s="73">
        <v>20.079999999999998</v>
      </c>
      <c r="H695" s="75" t="s">
        <v>1177</v>
      </c>
    </row>
    <row r="696" spans="2:8" s="57" customFormat="1" ht="31.5" x14ac:dyDescent="0.25">
      <c r="B696" s="76" t="s">
        <v>1181</v>
      </c>
      <c r="C696" s="591" t="s">
        <v>1182</v>
      </c>
      <c r="D696" s="592" t="s">
        <v>1183</v>
      </c>
      <c r="E696" s="100"/>
      <c r="F696" s="100"/>
      <c r="G696" s="100"/>
      <c r="H696" s="78" t="s">
        <v>1177</v>
      </c>
    </row>
    <row r="697" spans="2:8" s="153" customFormat="1" ht="31.5" x14ac:dyDescent="0.25">
      <c r="B697" s="76" t="s">
        <v>1184</v>
      </c>
      <c r="C697" s="592" t="s">
        <v>1185</v>
      </c>
      <c r="D697" s="592" t="s">
        <v>1186</v>
      </c>
      <c r="E697" s="100"/>
      <c r="F697" s="100"/>
      <c r="G697" s="100"/>
      <c r="H697" s="78" t="s">
        <v>1177</v>
      </c>
    </row>
    <row r="698" spans="2:8" s="153" customFormat="1" ht="31.5" x14ac:dyDescent="0.25">
      <c r="B698" s="76" t="s">
        <v>1187</v>
      </c>
      <c r="C698" s="77" t="s">
        <v>5423</v>
      </c>
      <c r="D698" s="77" t="s">
        <v>3870</v>
      </c>
      <c r="E698" s="100"/>
      <c r="F698" s="100"/>
      <c r="G698" s="100"/>
      <c r="H698" s="78" t="s">
        <v>1177</v>
      </c>
    </row>
    <row r="699" spans="2:8" s="153" customFormat="1" x14ac:dyDescent="0.25">
      <c r="B699" s="76"/>
      <c r="C699" s="77"/>
      <c r="D699" s="77"/>
      <c r="E699" s="100"/>
      <c r="F699" s="100"/>
      <c r="G699" s="100"/>
      <c r="H699" s="78"/>
    </row>
    <row r="700" spans="2:8" s="153" customFormat="1" ht="47.25" x14ac:dyDescent="0.25">
      <c r="B700" s="68" t="s">
        <v>3425</v>
      </c>
      <c r="C700" s="68"/>
      <c r="D700" s="68" t="s">
        <v>3490</v>
      </c>
      <c r="E700" s="69" t="s">
        <v>3292</v>
      </c>
      <c r="F700" s="69">
        <v>14.63</v>
      </c>
      <c r="G700" s="69">
        <v>9.75</v>
      </c>
      <c r="H700" s="86"/>
    </row>
    <row r="701" spans="2:8" s="61" customFormat="1" ht="47.25" x14ac:dyDescent="0.25">
      <c r="B701" s="68" t="s">
        <v>3491</v>
      </c>
      <c r="C701" s="68"/>
      <c r="D701" s="115" t="s">
        <v>3492</v>
      </c>
      <c r="E701" s="116" t="s">
        <v>3292</v>
      </c>
      <c r="F701" s="116">
        <v>70.349999999999994</v>
      </c>
      <c r="G701" s="117">
        <v>83</v>
      </c>
      <c r="H701" s="118"/>
    </row>
    <row r="702" spans="2:8" s="61" customFormat="1" ht="31.5" x14ac:dyDescent="0.25">
      <c r="B702" s="72" t="s">
        <v>816</v>
      </c>
      <c r="C702" s="72" t="s">
        <v>817</v>
      </c>
      <c r="D702" s="72" t="s">
        <v>818</v>
      </c>
      <c r="E702" s="73" t="s">
        <v>3292</v>
      </c>
      <c r="F702" s="73">
        <v>70.349999999999994</v>
      </c>
      <c r="G702" s="73">
        <v>83</v>
      </c>
      <c r="H702" s="75" t="s">
        <v>794</v>
      </c>
    </row>
    <row r="703" spans="2:8" s="57" customFormat="1" ht="31.5" x14ac:dyDescent="0.25">
      <c r="B703" s="75"/>
      <c r="C703" s="75"/>
      <c r="D703" s="108" t="s">
        <v>3493</v>
      </c>
      <c r="E703" s="104"/>
      <c r="F703" s="104">
        <v>69.53</v>
      </c>
      <c r="G703" s="104">
        <v>85</v>
      </c>
      <c r="H703" s="75" t="s">
        <v>794</v>
      </c>
    </row>
    <row r="704" spans="2:8" ht="47.25" x14ac:dyDescent="0.25">
      <c r="B704" s="76" t="s">
        <v>819</v>
      </c>
      <c r="C704" s="76" t="s">
        <v>820</v>
      </c>
      <c r="D704" s="77" t="s">
        <v>821</v>
      </c>
      <c r="E704" s="100"/>
      <c r="F704" s="100"/>
      <c r="G704" s="100"/>
      <c r="H704" s="78" t="s">
        <v>794</v>
      </c>
    </row>
    <row r="705" spans="2:8" s="148" customFormat="1" ht="31.5" x14ac:dyDescent="0.25">
      <c r="B705" s="76" t="s">
        <v>822</v>
      </c>
      <c r="C705" s="76" t="s">
        <v>5424</v>
      </c>
      <c r="D705" s="77" t="s">
        <v>3714</v>
      </c>
      <c r="E705" s="100"/>
      <c r="F705" s="100"/>
      <c r="G705" s="100"/>
      <c r="H705" s="78" t="s">
        <v>794</v>
      </c>
    </row>
    <row r="706" spans="2:8" s="754" customFormat="1" ht="63" x14ac:dyDescent="0.25">
      <c r="B706" s="127" t="s">
        <v>3088</v>
      </c>
      <c r="C706" s="127" t="s">
        <v>3089</v>
      </c>
      <c r="D706" s="127" t="s">
        <v>3090</v>
      </c>
      <c r="E706" s="81" t="s">
        <v>3292</v>
      </c>
      <c r="F706" s="81">
        <v>2.75</v>
      </c>
      <c r="G706" s="81">
        <v>2.9</v>
      </c>
      <c r="H706" s="749" t="s">
        <v>3087</v>
      </c>
    </row>
    <row r="707" spans="2:8" s="57" customFormat="1" ht="31.5" x14ac:dyDescent="0.25">
      <c r="B707" s="76" t="s">
        <v>358</v>
      </c>
      <c r="C707" s="77" t="s">
        <v>3091</v>
      </c>
      <c r="D707" s="77" t="s">
        <v>3692</v>
      </c>
      <c r="E707" s="100"/>
      <c r="F707" s="100"/>
      <c r="G707" s="146"/>
      <c r="H707" s="78" t="s">
        <v>3087</v>
      </c>
    </row>
    <row r="708" spans="2:8" s="149" customFormat="1" ht="31.5" x14ac:dyDescent="0.25">
      <c r="B708" s="76" t="s">
        <v>3093</v>
      </c>
      <c r="C708" s="77" t="s">
        <v>3706</v>
      </c>
      <c r="D708" s="77" t="s">
        <v>3707</v>
      </c>
      <c r="E708" s="100"/>
      <c r="F708" s="100"/>
      <c r="G708" s="146"/>
      <c r="H708" s="78" t="s">
        <v>3087</v>
      </c>
    </row>
    <row r="709" spans="2:8" s="149" customFormat="1" ht="31.5" x14ac:dyDescent="0.25">
      <c r="B709" s="76" t="s">
        <v>3095</v>
      </c>
      <c r="C709" s="77" t="s">
        <v>3737</v>
      </c>
      <c r="D709" s="77" t="s">
        <v>3738</v>
      </c>
      <c r="E709" s="100"/>
      <c r="F709" s="100"/>
      <c r="G709" s="146"/>
      <c r="H709" s="78" t="s">
        <v>3087</v>
      </c>
    </row>
    <row r="710" spans="2:8" s="149" customFormat="1" ht="31.5" x14ac:dyDescent="0.25">
      <c r="B710" s="76" t="s">
        <v>3098</v>
      </c>
      <c r="C710" s="77" t="s">
        <v>3099</v>
      </c>
      <c r="D710" s="77" t="s">
        <v>5425</v>
      </c>
      <c r="E710" s="100"/>
      <c r="F710" s="100"/>
      <c r="G710" s="146"/>
      <c r="H710" s="78" t="s">
        <v>3087</v>
      </c>
    </row>
    <row r="711" spans="2:8" s="149" customFormat="1" ht="47.25" x14ac:dyDescent="0.25">
      <c r="B711" s="76" t="s">
        <v>3100</v>
      </c>
      <c r="C711" s="77" t="s">
        <v>3782</v>
      </c>
      <c r="D711" s="77" t="s">
        <v>5426</v>
      </c>
      <c r="E711" s="100"/>
      <c r="F711" s="100"/>
      <c r="G711" s="146"/>
      <c r="H711" s="78" t="s">
        <v>3087</v>
      </c>
    </row>
    <row r="712" spans="2:8" s="149" customFormat="1" ht="47.25" x14ac:dyDescent="0.25">
      <c r="B712" s="76" t="s">
        <v>3102</v>
      </c>
      <c r="C712" s="77" t="s">
        <v>5427</v>
      </c>
      <c r="D712" s="77" t="s">
        <v>3829</v>
      </c>
      <c r="E712" s="100"/>
      <c r="F712" s="100"/>
      <c r="G712" s="146"/>
      <c r="H712" s="78" t="s">
        <v>3087</v>
      </c>
    </row>
    <row r="713" spans="2:8" s="151" customFormat="1" ht="47.25" x14ac:dyDescent="0.25">
      <c r="B713" s="72" t="s">
        <v>3104</v>
      </c>
      <c r="C713" s="72" t="s">
        <v>3105</v>
      </c>
      <c r="D713" s="72" t="s">
        <v>3106</v>
      </c>
      <c r="E713" s="73" t="s">
        <v>3292</v>
      </c>
      <c r="F713" s="73">
        <v>22.42</v>
      </c>
      <c r="G713" s="73">
        <v>4.4000000000000004</v>
      </c>
      <c r="H713" s="75" t="s">
        <v>3087</v>
      </c>
    </row>
    <row r="714" spans="2:8" ht="31.5" x14ac:dyDescent="0.25">
      <c r="B714" s="76" t="s">
        <v>121</v>
      </c>
      <c r="C714" s="77" t="s">
        <v>3107</v>
      </c>
      <c r="D714" s="77" t="s">
        <v>3692</v>
      </c>
      <c r="E714" s="100"/>
      <c r="F714" s="100"/>
      <c r="G714" s="146"/>
      <c r="H714" s="78" t="s">
        <v>3087</v>
      </c>
    </row>
    <row r="715" spans="2:8" s="149" customFormat="1" ht="65.25" customHeight="1" x14ac:dyDescent="0.25">
      <c r="B715" s="76" t="s">
        <v>3108</v>
      </c>
      <c r="C715" s="77" t="s">
        <v>3109</v>
      </c>
      <c r="D715" s="76" t="s">
        <v>3708</v>
      </c>
      <c r="E715" s="100"/>
      <c r="F715" s="100"/>
      <c r="G715" s="146"/>
      <c r="H715" s="78" t="s">
        <v>3087</v>
      </c>
    </row>
    <row r="716" spans="2:8" s="149" customFormat="1" ht="63" x14ac:dyDescent="0.25">
      <c r="B716" s="76" t="s">
        <v>3110</v>
      </c>
      <c r="C716" s="76" t="s">
        <v>5429</v>
      </c>
      <c r="D716" s="76" t="s">
        <v>5428</v>
      </c>
      <c r="E716" s="100"/>
      <c r="F716" s="100"/>
      <c r="G716" s="146"/>
      <c r="H716" s="78" t="s">
        <v>3087</v>
      </c>
    </row>
    <row r="717" spans="2:8" s="149" customFormat="1" ht="63" x14ac:dyDescent="0.25">
      <c r="B717" s="76" t="s">
        <v>3112</v>
      </c>
      <c r="C717" s="77" t="s">
        <v>3113</v>
      </c>
      <c r="D717" s="77" t="s">
        <v>3710</v>
      </c>
      <c r="E717" s="100"/>
      <c r="F717" s="100"/>
      <c r="G717" s="146"/>
      <c r="H717" s="78" t="s">
        <v>3087</v>
      </c>
    </row>
    <row r="718" spans="2:8" s="164" customFormat="1" ht="31.5" x14ac:dyDescent="0.25">
      <c r="B718" s="76" t="s">
        <v>3115</v>
      </c>
      <c r="C718" s="77" t="s">
        <v>3116</v>
      </c>
      <c r="D718" s="77" t="s">
        <v>3711</v>
      </c>
      <c r="E718" s="100"/>
      <c r="F718" s="100"/>
      <c r="G718" s="146"/>
      <c r="H718" s="78" t="s">
        <v>3087</v>
      </c>
    </row>
    <row r="719" spans="2:8" s="164" customFormat="1" ht="31.5" x14ac:dyDescent="0.25">
      <c r="B719" s="76" t="s">
        <v>3118</v>
      </c>
      <c r="C719" s="77" t="s">
        <v>3119</v>
      </c>
      <c r="D719" s="77" t="s">
        <v>3712</v>
      </c>
      <c r="E719" s="100"/>
      <c r="F719" s="100"/>
      <c r="G719" s="146"/>
      <c r="H719" s="78" t="s">
        <v>3087</v>
      </c>
    </row>
    <row r="720" spans="2:8" s="149" customFormat="1" ht="31.5" x14ac:dyDescent="0.25">
      <c r="B720" s="76" t="s">
        <v>3120</v>
      </c>
      <c r="C720" s="77" t="s">
        <v>3121</v>
      </c>
      <c r="D720" s="77" t="s">
        <v>3713</v>
      </c>
      <c r="E720" s="100"/>
      <c r="F720" s="100"/>
      <c r="G720" s="146"/>
      <c r="H720" s="78" t="s">
        <v>3087</v>
      </c>
    </row>
    <row r="721" spans="2:8" s="149" customFormat="1" ht="31.5" x14ac:dyDescent="0.25">
      <c r="B721" s="76" t="s">
        <v>3122</v>
      </c>
      <c r="C721" s="77" t="s">
        <v>3123</v>
      </c>
      <c r="D721" s="77" t="s">
        <v>3736</v>
      </c>
      <c r="E721" s="100"/>
      <c r="F721" s="100"/>
      <c r="G721" s="146"/>
      <c r="H721" s="78" t="s">
        <v>3087</v>
      </c>
    </row>
    <row r="722" spans="2:8" s="149" customFormat="1" ht="47.25" x14ac:dyDescent="0.25">
      <c r="B722" s="76" t="s">
        <v>3124</v>
      </c>
      <c r="C722" s="77" t="s">
        <v>3747</v>
      </c>
      <c r="D722" s="77" t="s">
        <v>3748</v>
      </c>
      <c r="E722" s="100"/>
      <c r="F722" s="100"/>
      <c r="G722" s="146"/>
      <c r="H722" s="78" t="s">
        <v>3087</v>
      </c>
    </row>
    <row r="723" spans="2:8" s="149" customFormat="1" ht="31.5" x14ac:dyDescent="0.25">
      <c r="B723" s="76" t="s">
        <v>3126</v>
      </c>
      <c r="C723" s="77" t="s">
        <v>5430</v>
      </c>
      <c r="D723" s="77" t="s">
        <v>3751</v>
      </c>
      <c r="E723" s="100"/>
      <c r="F723" s="100"/>
      <c r="G723" s="146"/>
      <c r="H723" s="78" t="s">
        <v>3087</v>
      </c>
    </row>
    <row r="724" spans="2:8" s="149" customFormat="1" x14ac:dyDescent="0.25">
      <c r="B724" s="76" t="s">
        <v>3129</v>
      </c>
      <c r="C724" s="77" t="s">
        <v>3130</v>
      </c>
      <c r="D724" s="77" t="s">
        <v>3754</v>
      </c>
      <c r="E724" s="100"/>
      <c r="F724" s="100"/>
      <c r="G724" s="146"/>
      <c r="H724" s="78" t="s">
        <v>3087</v>
      </c>
    </row>
    <row r="725" spans="2:8" s="149" customFormat="1" ht="63" x14ac:dyDescent="0.25">
      <c r="B725" s="76" t="s">
        <v>3131</v>
      </c>
      <c r="C725" s="77" t="s">
        <v>3132</v>
      </c>
      <c r="D725" s="77" t="s">
        <v>3770</v>
      </c>
      <c r="E725" s="100"/>
      <c r="F725" s="100"/>
      <c r="G725" s="146"/>
      <c r="H725" s="78" t="s">
        <v>3087</v>
      </c>
    </row>
    <row r="726" spans="2:8" s="149" customFormat="1" ht="63" x14ac:dyDescent="0.25">
      <c r="B726" s="76" t="s">
        <v>3133</v>
      </c>
      <c r="C726" s="77" t="s">
        <v>3134</v>
      </c>
      <c r="D726" s="77" t="s">
        <v>3830</v>
      </c>
      <c r="E726" s="100"/>
      <c r="F726" s="100"/>
      <c r="G726" s="146"/>
      <c r="H726" s="78" t="s">
        <v>3087</v>
      </c>
    </row>
    <row r="727" spans="2:8" s="151" customFormat="1" ht="63" x14ac:dyDescent="0.25">
      <c r="B727" s="72" t="s">
        <v>3135</v>
      </c>
      <c r="C727" s="72" t="s">
        <v>3136</v>
      </c>
      <c r="D727" s="72" t="s">
        <v>3137</v>
      </c>
      <c r="E727" s="73" t="s">
        <v>3292</v>
      </c>
      <c r="F727" s="73">
        <v>100</v>
      </c>
      <c r="G727" s="73">
        <v>100</v>
      </c>
      <c r="H727" s="75" t="s">
        <v>3087</v>
      </c>
    </row>
    <row r="728" spans="2:8" ht="31.5" x14ac:dyDescent="0.25">
      <c r="B728" s="76" t="s">
        <v>358</v>
      </c>
      <c r="C728" s="77" t="s">
        <v>3091</v>
      </c>
      <c r="D728" s="77" t="s">
        <v>3692</v>
      </c>
      <c r="E728" s="100"/>
      <c r="F728" s="100"/>
      <c r="G728" s="146"/>
      <c r="H728" s="78" t="s">
        <v>3087</v>
      </c>
    </row>
    <row r="729" spans="2:8" s="149" customFormat="1" ht="47.25" x14ac:dyDescent="0.25">
      <c r="B729" s="76" t="s">
        <v>3138</v>
      </c>
      <c r="C729" s="77" t="s">
        <v>3139</v>
      </c>
      <c r="D729" s="77" t="s">
        <v>3718</v>
      </c>
      <c r="E729" s="100"/>
      <c r="F729" s="100"/>
      <c r="G729" s="146"/>
      <c r="H729" s="78" t="s">
        <v>3087</v>
      </c>
    </row>
    <row r="730" spans="2:8" s="149" customFormat="1" ht="31.5" x14ac:dyDescent="0.25">
      <c r="B730" s="76" t="s">
        <v>3140</v>
      </c>
      <c r="C730" s="77" t="s">
        <v>3141</v>
      </c>
      <c r="D730" s="77" t="s">
        <v>3739</v>
      </c>
      <c r="E730" s="100"/>
      <c r="F730" s="100"/>
      <c r="G730" s="146"/>
      <c r="H730" s="78" t="s">
        <v>3087</v>
      </c>
    </row>
    <row r="731" spans="2:8" s="149" customFormat="1" ht="31.5" x14ac:dyDescent="0.25">
      <c r="B731" s="76" t="s">
        <v>3143</v>
      </c>
      <c r="C731" s="77" t="s">
        <v>3144</v>
      </c>
      <c r="D731" s="77" t="s">
        <v>3740</v>
      </c>
      <c r="E731" s="100"/>
      <c r="F731" s="100"/>
      <c r="G731" s="146"/>
      <c r="H731" s="78" t="s">
        <v>3087</v>
      </c>
    </row>
    <row r="732" spans="2:8" s="149" customFormat="1" ht="31.5" x14ac:dyDescent="0.25">
      <c r="B732" s="76" t="s">
        <v>3147</v>
      </c>
      <c r="C732" s="77" t="s">
        <v>5431</v>
      </c>
      <c r="D732" s="77" t="s">
        <v>3825</v>
      </c>
      <c r="E732" s="100"/>
      <c r="F732" s="100"/>
      <c r="G732" s="146"/>
      <c r="H732" s="78" t="s">
        <v>3087</v>
      </c>
    </row>
    <row r="733" spans="2:8" s="149" customFormat="1" ht="31.5" x14ac:dyDescent="0.25">
      <c r="B733" s="76" t="s">
        <v>3149</v>
      </c>
      <c r="C733" s="77" t="s">
        <v>3150</v>
      </c>
      <c r="D733" s="77" t="s">
        <v>3833</v>
      </c>
      <c r="E733" s="100"/>
      <c r="F733" s="100"/>
      <c r="G733" s="146"/>
      <c r="H733" s="78" t="s">
        <v>3087</v>
      </c>
    </row>
    <row r="734" spans="2:8" s="149" customFormat="1" ht="31.5" x14ac:dyDescent="0.25">
      <c r="B734" s="76" t="s">
        <v>3151</v>
      </c>
      <c r="C734" s="77" t="s">
        <v>5432</v>
      </c>
      <c r="D734" s="77" t="s">
        <v>3153</v>
      </c>
      <c r="E734" s="100"/>
      <c r="F734" s="100"/>
      <c r="G734" s="146"/>
      <c r="H734" s="78" t="s">
        <v>3087</v>
      </c>
    </row>
    <row r="735" spans="2:8" s="151" customFormat="1" ht="31.5" x14ac:dyDescent="0.25">
      <c r="B735" s="72" t="s">
        <v>3154</v>
      </c>
      <c r="C735" s="72" t="s">
        <v>3155</v>
      </c>
      <c r="D735" s="72" t="s">
        <v>3156</v>
      </c>
      <c r="E735" s="73" t="s">
        <v>3292</v>
      </c>
      <c r="F735" s="73">
        <v>54.5</v>
      </c>
      <c r="G735" s="73">
        <v>59.5</v>
      </c>
      <c r="H735" s="75" t="s">
        <v>3087</v>
      </c>
    </row>
    <row r="736" spans="2:8" ht="31.5" x14ac:dyDescent="0.25">
      <c r="B736" s="76" t="s">
        <v>3157</v>
      </c>
      <c r="C736" s="77" t="s">
        <v>3158</v>
      </c>
      <c r="D736" s="77" t="s">
        <v>3675</v>
      </c>
      <c r="E736" s="100"/>
      <c r="F736" s="100"/>
      <c r="G736" s="146"/>
      <c r="H736" s="78" t="s">
        <v>3087</v>
      </c>
    </row>
    <row r="737" spans="2:8" s="149" customFormat="1" ht="31.5" x14ac:dyDescent="0.25">
      <c r="B737" s="76" t="s">
        <v>3159</v>
      </c>
      <c r="C737" s="77" t="s">
        <v>3160</v>
      </c>
      <c r="D737" s="77" t="s">
        <v>3676</v>
      </c>
      <c r="E737" s="100"/>
      <c r="F737" s="100"/>
      <c r="G737" s="146"/>
      <c r="H737" s="78" t="s">
        <v>3087</v>
      </c>
    </row>
    <row r="738" spans="2:8" s="149" customFormat="1" ht="31.5" x14ac:dyDescent="0.25">
      <c r="B738" s="76" t="s">
        <v>3161</v>
      </c>
      <c r="C738" s="77" t="s">
        <v>3162</v>
      </c>
      <c r="D738" s="77" t="s">
        <v>3677</v>
      </c>
      <c r="E738" s="100"/>
      <c r="F738" s="100"/>
      <c r="G738" s="146"/>
      <c r="H738" s="78" t="s">
        <v>3087</v>
      </c>
    </row>
    <row r="739" spans="2:8" s="149" customFormat="1" ht="47.25" x14ac:dyDescent="0.25">
      <c r="B739" s="68" t="s">
        <v>3494</v>
      </c>
      <c r="C739" s="68"/>
      <c r="D739" s="68" t="s">
        <v>3495</v>
      </c>
      <c r="E739" s="69" t="s">
        <v>3292</v>
      </c>
      <c r="F739" s="69">
        <v>72.56</v>
      </c>
      <c r="G739" s="69">
        <v>81.66</v>
      </c>
      <c r="H739" s="86"/>
    </row>
    <row r="740" spans="2:8" s="57" customFormat="1" ht="31.5" x14ac:dyDescent="0.25">
      <c r="B740" s="72" t="s">
        <v>500</v>
      </c>
      <c r="C740" s="72" t="s">
        <v>501</v>
      </c>
      <c r="D740" s="72" t="s">
        <v>502</v>
      </c>
      <c r="E740" s="73" t="s">
        <v>2288</v>
      </c>
      <c r="F740" s="73"/>
      <c r="G740" s="73">
        <v>3400</v>
      </c>
      <c r="H740" s="75" t="s">
        <v>472</v>
      </c>
    </row>
    <row r="741" spans="2:8" ht="47.25" x14ac:dyDescent="0.25">
      <c r="B741" s="76" t="s">
        <v>503</v>
      </c>
      <c r="C741" s="77" t="s">
        <v>504</v>
      </c>
      <c r="D741" s="77" t="s">
        <v>3875</v>
      </c>
      <c r="E741" s="100"/>
      <c r="F741" s="100"/>
      <c r="G741" s="100"/>
      <c r="H741" s="75" t="s">
        <v>472</v>
      </c>
    </row>
    <row r="742" spans="2:8" s="150" customFormat="1" ht="36" customHeight="1" x14ac:dyDescent="0.25">
      <c r="B742" s="76" t="s">
        <v>506</v>
      </c>
      <c r="C742" s="77" t="s">
        <v>5433</v>
      </c>
      <c r="D742" s="77" t="s">
        <v>3800</v>
      </c>
      <c r="E742" s="100"/>
      <c r="F742" s="100"/>
      <c r="G742" s="100"/>
      <c r="H742" s="75" t="s">
        <v>472</v>
      </c>
    </row>
    <row r="743" spans="2:8" s="150" customFormat="1" ht="47.25" x14ac:dyDescent="0.25">
      <c r="B743" s="76" t="s">
        <v>509</v>
      </c>
      <c r="C743" s="77" t="s">
        <v>510</v>
      </c>
      <c r="D743" s="77" t="s">
        <v>511</v>
      </c>
      <c r="E743" s="100"/>
      <c r="F743" s="100"/>
      <c r="G743" s="100"/>
      <c r="H743" s="75" t="s">
        <v>472</v>
      </c>
    </row>
    <row r="744" spans="2:8" s="150" customFormat="1" ht="31.5" x14ac:dyDescent="0.25">
      <c r="B744" s="76" t="s">
        <v>512</v>
      </c>
      <c r="C744" s="77" t="s">
        <v>513</v>
      </c>
      <c r="D744" s="77" t="s">
        <v>3679</v>
      </c>
      <c r="E744" s="100"/>
      <c r="F744" s="100"/>
      <c r="G744" s="100"/>
      <c r="H744" s="75" t="s">
        <v>472</v>
      </c>
    </row>
    <row r="745" spans="2:8" s="152" customFormat="1" ht="31.5" x14ac:dyDescent="0.25">
      <c r="B745" s="72" t="s">
        <v>1399</v>
      </c>
      <c r="C745" s="72" t="s">
        <v>1400</v>
      </c>
      <c r="D745" s="72" t="s">
        <v>3496</v>
      </c>
      <c r="E745" s="73" t="s">
        <v>3292</v>
      </c>
      <c r="F745" s="73">
        <v>72.56</v>
      </c>
      <c r="G745" s="73">
        <v>81.66</v>
      </c>
      <c r="H745" s="75" t="s">
        <v>1306</v>
      </c>
    </row>
    <row r="746" spans="2:8" s="150" customFormat="1" ht="31.5" x14ac:dyDescent="0.25">
      <c r="B746" s="72"/>
      <c r="C746" s="72"/>
      <c r="D746" s="75" t="s">
        <v>893</v>
      </c>
      <c r="E746" s="73" t="s">
        <v>3292</v>
      </c>
      <c r="F746" s="73">
        <v>67.825000000000003</v>
      </c>
      <c r="G746" s="87">
        <v>72.314999999999998</v>
      </c>
      <c r="H746" s="75" t="s">
        <v>1306</v>
      </c>
    </row>
    <row r="747" spans="2:8" ht="31.5" x14ac:dyDescent="0.25">
      <c r="B747" s="76" t="s">
        <v>1402</v>
      </c>
      <c r="C747" s="552" t="s">
        <v>1403</v>
      </c>
      <c r="D747" s="552" t="s">
        <v>5181</v>
      </c>
      <c r="E747" s="100"/>
      <c r="F747" s="100"/>
      <c r="G747" s="100"/>
      <c r="H747" s="78" t="s">
        <v>1306</v>
      </c>
    </row>
    <row r="748" spans="2:8" s="150" customFormat="1" ht="47.25" x14ac:dyDescent="0.25">
      <c r="B748" s="76" t="s">
        <v>1405</v>
      </c>
      <c r="C748" s="552" t="s">
        <v>1406</v>
      </c>
      <c r="D748" s="552" t="s">
        <v>5182</v>
      </c>
      <c r="E748" s="100"/>
      <c r="F748" s="100"/>
      <c r="G748" s="100"/>
      <c r="H748" s="78" t="s">
        <v>1306</v>
      </c>
    </row>
    <row r="749" spans="2:8" s="150" customFormat="1" ht="47.25" x14ac:dyDescent="0.25">
      <c r="B749" s="76" t="s">
        <v>1408</v>
      </c>
      <c r="C749" s="552" t="s">
        <v>1409</v>
      </c>
      <c r="D749" s="552" t="s">
        <v>5221</v>
      </c>
      <c r="E749" s="100"/>
      <c r="F749" s="100"/>
      <c r="G749" s="100"/>
      <c r="H749" s="78" t="s">
        <v>1306</v>
      </c>
    </row>
    <row r="750" spans="2:8" s="150" customFormat="1" ht="31.5" x14ac:dyDescent="0.25">
      <c r="B750" s="76" t="s">
        <v>1411</v>
      </c>
      <c r="C750" s="554" t="s">
        <v>1412</v>
      </c>
      <c r="D750" s="554" t="s">
        <v>5183</v>
      </c>
      <c r="E750" s="100"/>
      <c r="F750" s="100"/>
      <c r="G750" s="100"/>
      <c r="H750" s="78" t="s">
        <v>1306</v>
      </c>
    </row>
    <row r="751" spans="2:8" s="152" customFormat="1" ht="31.5" x14ac:dyDescent="0.25">
      <c r="B751" s="72" t="s">
        <v>891</v>
      </c>
      <c r="C751" s="72" t="s">
        <v>892</v>
      </c>
      <c r="D751" s="72" t="s">
        <v>893</v>
      </c>
      <c r="E751" s="73" t="s">
        <v>3292</v>
      </c>
      <c r="F751" s="87">
        <v>69.53</v>
      </c>
      <c r="G751" s="87">
        <v>85</v>
      </c>
      <c r="H751" s="75" t="s">
        <v>794</v>
      </c>
    </row>
    <row r="752" spans="2:8" ht="35.25" customHeight="1" x14ac:dyDescent="0.25">
      <c r="B752" s="76" t="s">
        <v>894</v>
      </c>
      <c r="C752" s="76" t="s">
        <v>895</v>
      </c>
      <c r="D752" s="77" t="s">
        <v>896</v>
      </c>
      <c r="E752" s="100"/>
      <c r="F752" s="100"/>
      <c r="G752" s="100"/>
      <c r="H752" s="78" t="s">
        <v>794</v>
      </c>
    </row>
    <row r="753" spans="2:8" s="148" customFormat="1" ht="47.25" x14ac:dyDescent="0.25">
      <c r="B753" s="76" t="s">
        <v>897</v>
      </c>
      <c r="C753" s="76" t="s">
        <v>3840</v>
      </c>
      <c r="D753" s="77" t="s">
        <v>899</v>
      </c>
      <c r="E753" s="100"/>
      <c r="F753" s="100"/>
      <c r="G753" s="100"/>
      <c r="H753" s="78" t="s">
        <v>794</v>
      </c>
    </row>
    <row r="754" spans="2:8" s="148" customFormat="1" x14ac:dyDescent="0.25">
      <c r="B754" s="68"/>
      <c r="C754" s="68"/>
      <c r="D754" s="68" t="s">
        <v>490</v>
      </c>
      <c r="E754" s="69" t="s">
        <v>3292</v>
      </c>
      <c r="F754" s="69">
        <v>93.83</v>
      </c>
      <c r="G754" s="71">
        <v>97</v>
      </c>
      <c r="H754" s="86"/>
    </row>
    <row r="755" spans="2:8" s="57" customFormat="1" ht="31.5" x14ac:dyDescent="0.25">
      <c r="B755" s="72" t="s">
        <v>488</v>
      </c>
      <c r="C755" s="72" t="s">
        <v>489</v>
      </c>
      <c r="D755" s="72" t="s">
        <v>490</v>
      </c>
      <c r="E755" s="73" t="s">
        <v>3292</v>
      </c>
      <c r="F755" s="87">
        <v>93.83</v>
      </c>
      <c r="G755" s="87">
        <v>97</v>
      </c>
      <c r="H755" s="75" t="s">
        <v>472</v>
      </c>
    </row>
    <row r="756" spans="2:8" ht="66" customHeight="1" x14ac:dyDescent="0.25">
      <c r="B756" s="76" t="s">
        <v>497</v>
      </c>
      <c r="C756" s="524" t="s">
        <v>5099</v>
      </c>
      <c r="D756" s="524" t="s">
        <v>499</v>
      </c>
      <c r="E756" s="100"/>
      <c r="F756" s="100"/>
      <c r="G756" s="146"/>
      <c r="H756" s="78" t="s">
        <v>472</v>
      </c>
    </row>
    <row r="757" spans="2:8" s="149" customFormat="1" ht="31.5" x14ac:dyDescent="0.25">
      <c r="B757" s="76" t="s">
        <v>494</v>
      </c>
      <c r="C757" s="524" t="s">
        <v>496</v>
      </c>
      <c r="D757" s="524" t="s">
        <v>5098</v>
      </c>
      <c r="E757" s="100"/>
      <c r="F757" s="100"/>
      <c r="G757" s="146"/>
      <c r="H757" s="78" t="s">
        <v>472</v>
      </c>
    </row>
    <row r="758" spans="2:8" s="149" customFormat="1" ht="31.5" x14ac:dyDescent="0.25">
      <c r="B758" s="76" t="s">
        <v>491</v>
      </c>
      <c r="C758" s="76" t="s">
        <v>492</v>
      </c>
      <c r="D758" s="77" t="s">
        <v>3814</v>
      </c>
      <c r="E758" s="100"/>
      <c r="F758" s="100"/>
      <c r="G758" s="146"/>
      <c r="H758" s="78" t="s">
        <v>472</v>
      </c>
    </row>
    <row r="759" spans="2:8" s="152" customFormat="1" ht="47.25" x14ac:dyDescent="0.25">
      <c r="B759" s="72" t="s">
        <v>536</v>
      </c>
      <c r="C759" s="72" t="s">
        <v>537</v>
      </c>
      <c r="D759" s="72" t="s">
        <v>538</v>
      </c>
      <c r="E759" s="73" t="s">
        <v>3292</v>
      </c>
      <c r="F759" s="92" t="s">
        <v>4287</v>
      </c>
      <c r="G759" s="92" t="s">
        <v>4292</v>
      </c>
      <c r="H759" s="75" t="s">
        <v>472</v>
      </c>
    </row>
    <row r="760" spans="2:8" s="150" customFormat="1" ht="47.25" x14ac:dyDescent="0.25">
      <c r="B760" s="76" t="s">
        <v>539</v>
      </c>
      <c r="C760" s="77" t="s">
        <v>540</v>
      </c>
      <c r="D760" s="77" t="s">
        <v>4482</v>
      </c>
      <c r="E760" s="100"/>
      <c r="F760" s="100"/>
      <c r="G760" s="100"/>
      <c r="H760" s="78" t="s">
        <v>472</v>
      </c>
    </row>
    <row r="761" spans="2:8" s="150" customFormat="1" ht="31.5" x14ac:dyDescent="0.25">
      <c r="B761" s="76" t="s">
        <v>542</v>
      </c>
      <c r="C761" s="77" t="s">
        <v>543</v>
      </c>
      <c r="D761" s="77" t="s">
        <v>4483</v>
      </c>
      <c r="E761" s="100"/>
      <c r="F761" s="100"/>
      <c r="G761" s="100"/>
      <c r="H761" s="78" t="s">
        <v>472</v>
      </c>
    </row>
    <row r="762" spans="2:8" s="150" customFormat="1" ht="31.5" x14ac:dyDescent="0.25">
      <c r="B762" s="76" t="s">
        <v>544</v>
      </c>
      <c r="C762" s="77" t="s">
        <v>545</v>
      </c>
      <c r="D762" s="77" t="s">
        <v>4484</v>
      </c>
      <c r="E762" s="100"/>
      <c r="F762" s="100"/>
      <c r="G762" s="100"/>
      <c r="H762" s="78" t="s">
        <v>472</v>
      </c>
    </row>
    <row r="763" spans="2:8" s="151" customFormat="1" ht="47.25" x14ac:dyDescent="0.25">
      <c r="B763" s="72" t="s">
        <v>515</v>
      </c>
      <c r="C763" s="72" t="s">
        <v>516</v>
      </c>
      <c r="D763" s="72" t="s">
        <v>517</v>
      </c>
      <c r="E763" s="73" t="s">
        <v>3292</v>
      </c>
      <c r="F763" s="504">
        <v>0</v>
      </c>
      <c r="G763" s="504">
        <v>100</v>
      </c>
      <c r="H763" s="75" t="s">
        <v>472</v>
      </c>
    </row>
    <row r="764" spans="2:8" s="149" customFormat="1" ht="47.25" x14ac:dyDescent="0.25">
      <c r="B764" s="76" t="s">
        <v>524</v>
      </c>
      <c r="C764" s="76" t="s">
        <v>525</v>
      </c>
      <c r="D764" s="77" t="s">
        <v>4485</v>
      </c>
      <c r="E764" s="100"/>
      <c r="F764" s="146"/>
      <c r="G764" s="146"/>
      <c r="H764" s="78" t="s">
        <v>472</v>
      </c>
    </row>
    <row r="765" spans="2:8" s="149" customFormat="1" ht="31.5" x14ac:dyDescent="0.25">
      <c r="B765" s="76" t="s">
        <v>521</v>
      </c>
      <c r="C765" s="77" t="s">
        <v>522</v>
      </c>
      <c r="D765" s="77" t="s">
        <v>523</v>
      </c>
      <c r="E765" s="100"/>
      <c r="F765" s="146"/>
      <c r="G765" s="146"/>
      <c r="H765" s="78" t="s">
        <v>472</v>
      </c>
    </row>
    <row r="766" spans="2:8" s="149" customFormat="1" ht="31.5" x14ac:dyDescent="0.25">
      <c r="B766" s="76" t="s">
        <v>518</v>
      </c>
      <c r="C766" s="76" t="s">
        <v>519</v>
      </c>
      <c r="D766" s="77" t="s">
        <v>5434</v>
      </c>
      <c r="E766" s="100"/>
      <c r="F766" s="146"/>
      <c r="G766" s="146"/>
      <c r="H766" s="78" t="s">
        <v>472</v>
      </c>
    </row>
    <row r="767" spans="2:8" s="149" customFormat="1" x14ac:dyDescent="0.25">
      <c r="B767" s="76"/>
      <c r="C767" s="76"/>
      <c r="D767" s="77"/>
      <c r="E767" s="100"/>
      <c r="F767" s="100"/>
      <c r="G767" s="146"/>
      <c r="H767" s="78"/>
    </row>
    <row r="768" spans="2:8" s="149" customFormat="1" x14ac:dyDescent="0.25">
      <c r="B768" s="68"/>
      <c r="C768" s="68"/>
      <c r="D768" s="68" t="s">
        <v>4488</v>
      </c>
      <c r="E768" s="69" t="s">
        <v>3292</v>
      </c>
      <c r="F768" s="69">
        <v>92.01</v>
      </c>
      <c r="G768" s="69">
        <v>93.82</v>
      </c>
      <c r="H768" s="86"/>
    </row>
    <row r="769" spans="2:8" s="57" customFormat="1" ht="31.5" x14ac:dyDescent="0.25">
      <c r="B769" s="72" t="s">
        <v>2967</v>
      </c>
      <c r="C769" s="72" t="s">
        <v>2968</v>
      </c>
      <c r="D769" s="72" t="s">
        <v>4488</v>
      </c>
      <c r="E769" s="73" t="s">
        <v>3292</v>
      </c>
      <c r="F769" s="73">
        <v>92.01</v>
      </c>
      <c r="G769" s="73">
        <v>93.82</v>
      </c>
      <c r="H769" s="75" t="s">
        <v>2966</v>
      </c>
    </row>
    <row r="770" spans="2:8" s="62" customFormat="1" ht="31.5" x14ac:dyDescent="0.25">
      <c r="B770" s="76" t="s">
        <v>2970</v>
      </c>
      <c r="C770" s="77" t="s">
        <v>5435</v>
      </c>
      <c r="D770" s="77" t="s">
        <v>5437</v>
      </c>
      <c r="E770" s="100"/>
      <c r="F770" s="100"/>
      <c r="G770" s="146"/>
      <c r="H770" s="78" t="s">
        <v>2966</v>
      </c>
    </row>
    <row r="771" spans="2:8" s="164" customFormat="1" ht="47.25" x14ac:dyDescent="0.25">
      <c r="B771" s="76" t="s">
        <v>2973</v>
      </c>
      <c r="C771" s="77" t="s">
        <v>3802</v>
      </c>
      <c r="D771" s="77" t="s">
        <v>5436</v>
      </c>
      <c r="E771" s="100"/>
      <c r="F771" s="100"/>
      <c r="G771" s="146"/>
      <c r="H771" s="78" t="s">
        <v>2966</v>
      </c>
    </row>
    <row r="772" spans="2:8" s="149" customFormat="1" ht="31.5" x14ac:dyDescent="0.25">
      <c r="B772" s="76" t="s">
        <v>2976</v>
      </c>
      <c r="C772" s="77" t="s">
        <v>2977</v>
      </c>
      <c r="D772" s="77" t="s">
        <v>3846</v>
      </c>
      <c r="E772" s="100"/>
      <c r="F772" s="100"/>
      <c r="G772" s="146"/>
      <c r="H772" s="78" t="s">
        <v>2966</v>
      </c>
    </row>
    <row r="773" spans="2:8" s="149" customFormat="1" ht="31.5" x14ac:dyDescent="0.25">
      <c r="B773" s="76" t="s">
        <v>2979</v>
      </c>
      <c r="C773" s="77" t="s">
        <v>2980</v>
      </c>
      <c r="D773" s="77" t="s">
        <v>3873</v>
      </c>
      <c r="E773" s="100"/>
      <c r="F773" s="100"/>
      <c r="G773" s="146"/>
      <c r="H773" s="78" t="s">
        <v>2966</v>
      </c>
    </row>
    <row r="774" spans="2:8" s="151" customFormat="1" ht="31.5" x14ac:dyDescent="0.25">
      <c r="B774" s="72" t="s">
        <v>2989</v>
      </c>
      <c r="C774" s="72" t="s">
        <v>2968</v>
      </c>
      <c r="D774" s="72" t="s">
        <v>2990</v>
      </c>
      <c r="E774" s="73" t="s">
        <v>3292</v>
      </c>
      <c r="F774" s="73">
        <v>0</v>
      </c>
      <c r="G774" s="73" t="s">
        <v>4126</v>
      </c>
      <c r="H774" s="75" t="s">
        <v>2966</v>
      </c>
    </row>
    <row r="775" spans="2:8" ht="31.5" x14ac:dyDescent="0.25">
      <c r="B775" s="76" t="s">
        <v>2991</v>
      </c>
      <c r="C775" s="77" t="s">
        <v>2992</v>
      </c>
      <c r="D775" s="77" t="s">
        <v>5438</v>
      </c>
      <c r="E775" s="100"/>
      <c r="F775" s="100"/>
      <c r="G775" s="146"/>
      <c r="H775" s="78" t="s">
        <v>2966</v>
      </c>
    </row>
    <row r="776" spans="2:8" s="149" customFormat="1" ht="31.5" x14ac:dyDescent="0.25">
      <c r="B776" s="76" t="s">
        <v>2994</v>
      </c>
      <c r="C776" s="77" t="s">
        <v>2995</v>
      </c>
      <c r="D776" s="77" t="s">
        <v>5439</v>
      </c>
      <c r="E776" s="100"/>
      <c r="F776" s="100"/>
      <c r="G776" s="146"/>
      <c r="H776" s="78" t="s">
        <v>2966</v>
      </c>
    </row>
    <row r="777" spans="2:8" s="149" customFormat="1" ht="47.25" x14ac:dyDescent="0.25">
      <c r="B777" s="76" t="s">
        <v>2997</v>
      </c>
      <c r="C777" s="76" t="s">
        <v>3867</v>
      </c>
      <c r="D777" s="77" t="s">
        <v>3866</v>
      </c>
      <c r="E777" s="100"/>
      <c r="F777" s="100"/>
      <c r="G777" s="146"/>
      <c r="H777" s="78" t="s">
        <v>2966</v>
      </c>
    </row>
    <row r="778" spans="2:8" s="149" customFormat="1" ht="47.25" x14ac:dyDescent="0.25">
      <c r="B778" s="115" t="s">
        <v>3499</v>
      </c>
      <c r="C778" s="115"/>
      <c r="D778" s="115" t="s">
        <v>3500</v>
      </c>
      <c r="E778" s="116" t="s">
        <v>3501</v>
      </c>
      <c r="F778" s="116">
        <v>78.3</v>
      </c>
      <c r="G778" s="116">
        <v>83.3</v>
      </c>
      <c r="H778" s="118"/>
    </row>
    <row r="779" spans="2:8" s="61" customFormat="1" ht="31.5" x14ac:dyDescent="0.25">
      <c r="B779" s="72" t="s">
        <v>966</v>
      </c>
      <c r="C779" s="72" t="s">
        <v>967</v>
      </c>
      <c r="D779" s="72" t="s">
        <v>968</v>
      </c>
      <c r="E779" s="73" t="s">
        <v>3501</v>
      </c>
      <c r="F779" s="73">
        <v>86.2</v>
      </c>
      <c r="G779" s="73">
        <v>94.83</v>
      </c>
      <c r="H779" s="75" t="s">
        <v>965</v>
      </c>
    </row>
    <row r="780" spans="2:8" s="62" customFormat="1" ht="31.5" x14ac:dyDescent="0.25">
      <c r="B780" s="76" t="s">
        <v>969</v>
      </c>
      <c r="C780" s="76" t="s">
        <v>5440</v>
      </c>
      <c r="D780" s="77" t="s">
        <v>5441</v>
      </c>
      <c r="E780" s="100"/>
      <c r="F780" s="100"/>
      <c r="G780" s="100"/>
      <c r="H780" s="78" t="s">
        <v>965</v>
      </c>
    </row>
    <row r="781" spans="2:8" s="165" customFormat="1" ht="31.5" x14ac:dyDescent="0.25">
      <c r="B781" s="76" t="s">
        <v>972</v>
      </c>
      <c r="C781" s="77" t="s">
        <v>5442</v>
      </c>
      <c r="D781" s="77" t="s">
        <v>3695</v>
      </c>
      <c r="E781" s="100"/>
      <c r="F781" s="100"/>
      <c r="G781" s="100"/>
      <c r="H781" s="78" t="s">
        <v>965</v>
      </c>
    </row>
    <row r="782" spans="2:8" s="165" customFormat="1" x14ac:dyDescent="0.25">
      <c r="B782" s="76" t="s">
        <v>974</v>
      </c>
      <c r="C782" s="76" t="s">
        <v>975</v>
      </c>
      <c r="D782" s="77" t="s">
        <v>3705</v>
      </c>
      <c r="E782" s="100"/>
      <c r="F782" s="100"/>
      <c r="G782" s="100"/>
      <c r="H782" s="78" t="s">
        <v>965</v>
      </c>
    </row>
    <row r="783" spans="2:8" s="148" customFormat="1" ht="31.5" x14ac:dyDescent="0.25">
      <c r="B783" s="76" t="s">
        <v>976</v>
      </c>
      <c r="C783" s="76" t="s">
        <v>977</v>
      </c>
      <c r="D783" s="77" t="s">
        <v>3709</v>
      </c>
      <c r="E783" s="100"/>
      <c r="F783" s="100"/>
      <c r="G783" s="100"/>
      <c r="H783" s="78" t="s">
        <v>965</v>
      </c>
    </row>
    <row r="784" spans="2:8" s="148" customFormat="1" ht="31.5" x14ac:dyDescent="0.25">
      <c r="B784" s="76" t="s">
        <v>978</v>
      </c>
      <c r="C784" s="77" t="s">
        <v>5443</v>
      </c>
      <c r="D784" s="77" t="s">
        <v>5444</v>
      </c>
      <c r="E784" s="100"/>
      <c r="F784" s="100"/>
      <c r="G784" s="100"/>
      <c r="H784" s="78" t="s">
        <v>965</v>
      </c>
    </row>
    <row r="785" spans="2:8" s="148" customFormat="1" ht="31.5" x14ac:dyDescent="0.25">
      <c r="B785" s="76" t="s">
        <v>980</v>
      </c>
      <c r="C785" s="77" t="s">
        <v>5445</v>
      </c>
      <c r="D785" s="77" t="s">
        <v>3720</v>
      </c>
      <c r="E785" s="100"/>
      <c r="F785" s="100"/>
      <c r="G785" s="100"/>
      <c r="H785" s="78" t="s">
        <v>965</v>
      </c>
    </row>
    <row r="786" spans="2:8" s="148" customFormat="1" ht="47.25" x14ac:dyDescent="0.25">
      <c r="B786" s="76" t="s">
        <v>982</v>
      </c>
      <c r="C786" s="77" t="s">
        <v>5447</v>
      </c>
      <c r="D786" s="77" t="s">
        <v>5446</v>
      </c>
      <c r="E786" s="100"/>
      <c r="F786" s="100"/>
      <c r="G786" s="100"/>
      <c r="H786" s="78" t="s">
        <v>965</v>
      </c>
    </row>
    <row r="787" spans="2:8" s="148" customFormat="1" ht="48" customHeight="1" x14ac:dyDescent="0.25">
      <c r="B787" s="76" t="s">
        <v>984</v>
      </c>
      <c r="C787" s="76" t="s">
        <v>5448</v>
      </c>
      <c r="D787" s="77" t="s">
        <v>5449</v>
      </c>
      <c r="E787" s="100"/>
      <c r="F787" s="100"/>
      <c r="G787" s="100"/>
      <c r="H787" s="78" t="s">
        <v>965</v>
      </c>
    </row>
    <row r="788" spans="2:8" s="165" customFormat="1" x14ac:dyDescent="0.25">
      <c r="B788" s="76" t="s">
        <v>986</v>
      </c>
      <c r="C788" s="77" t="s">
        <v>5450</v>
      </c>
      <c r="D788" s="77" t="s">
        <v>3788</v>
      </c>
      <c r="E788" s="100"/>
      <c r="F788" s="100"/>
      <c r="G788" s="100"/>
      <c r="H788" s="78" t="s">
        <v>965</v>
      </c>
    </row>
    <row r="789" spans="2:8" s="165" customFormat="1" ht="47.25" x14ac:dyDescent="0.25">
      <c r="B789" s="76" t="s">
        <v>989</v>
      </c>
      <c r="C789" s="76" t="s">
        <v>5451</v>
      </c>
      <c r="D789" s="77" t="s">
        <v>3789</v>
      </c>
      <c r="E789" s="100"/>
      <c r="F789" s="100"/>
      <c r="G789" s="100"/>
      <c r="H789" s="78" t="s">
        <v>965</v>
      </c>
    </row>
    <row r="790" spans="2:8" s="165" customFormat="1" ht="31.5" x14ac:dyDescent="0.25">
      <c r="B790" s="76" t="s">
        <v>992</v>
      </c>
      <c r="C790" s="76" t="s">
        <v>993</v>
      </c>
      <c r="D790" s="77" t="s">
        <v>994</v>
      </c>
      <c r="E790" s="100"/>
      <c r="F790" s="100"/>
      <c r="G790" s="100"/>
      <c r="H790" s="78" t="s">
        <v>965</v>
      </c>
    </row>
    <row r="791" spans="2:8" s="165" customFormat="1" x14ac:dyDescent="0.25">
      <c r="B791" s="76" t="s">
        <v>995</v>
      </c>
      <c r="C791" s="76" t="s">
        <v>5452</v>
      </c>
      <c r="D791" s="77" t="s">
        <v>5454</v>
      </c>
      <c r="E791" s="100"/>
      <c r="F791" s="100"/>
      <c r="G791" s="100"/>
      <c r="H791" s="78" t="s">
        <v>965</v>
      </c>
    </row>
    <row r="792" spans="2:8" s="148" customFormat="1" ht="31.5" x14ac:dyDescent="0.25">
      <c r="B792" s="76" t="s">
        <v>998</v>
      </c>
      <c r="C792" s="76" t="s">
        <v>5453</v>
      </c>
      <c r="D792" s="77" t="s">
        <v>1000</v>
      </c>
      <c r="E792" s="100"/>
      <c r="F792" s="100"/>
      <c r="G792" s="100"/>
      <c r="H792" s="78" t="s">
        <v>965</v>
      </c>
    </row>
    <row r="793" spans="2:8" s="165" customFormat="1" x14ac:dyDescent="0.25">
      <c r="B793" s="76" t="s">
        <v>1001</v>
      </c>
      <c r="C793" s="77" t="s">
        <v>5455</v>
      </c>
      <c r="D793" s="77" t="s">
        <v>5456</v>
      </c>
      <c r="E793" s="100"/>
      <c r="F793" s="100"/>
      <c r="G793" s="100"/>
      <c r="H793" s="78" t="s">
        <v>965</v>
      </c>
    </row>
    <row r="794" spans="2:8" s="165" customFormat="1" ht="47.25" x14ac:dyDescent="0.25">
      <c r="B794" s="76" t="s">
        <v>1004</v>
      </c>
      <c r="C794" s="76" t="s">
        <v>3798</v>
      </c>
      <c r="D794" s="76" t="s">
        <v>3799</v>
      </c>
      <c r="E794" s="100"/>
      <c r="F794" s="100"/>
      <c r="G794" s="100"/>
      <c r="H794" s="78" t="s">
        <v>965</v>
      </c>
    </row>
    <row r="795" spans="2:8" s="165" customFormat="1" ht="31.5" x14ac:dyDescent="0.25">
      <c r="B795" s="76" t="s">
        <v>1005</v>
      </c>
      <c r="C795" s="76" t="s">
        <v>1006</v>
      </c>
      <c r="D795" s="77" t="s">
        <v>3855</v>
      </c>
      <c r="E795" s="100"/>
      <c r="F795" s="100"/>
      <c r="G795" s="100"/>
      <c r="H795" s="78" t="s">
        <v>965</v>
      </c>
    </row>
    <row r="796" spans="2:8" s="165" customFormat="1" x14ac:dyDescent="0.25">
      <c r="B796" s="76" t="s">
        <v>1007</v>
      </c>
      <c r="C796" s="76" t="s">
        <v>1008</v>
      </c>
      <c r="D796" s="77" t="s">
        <v>5457</v>
      </c>
      <c r="E796" s="100"/>
      <c r="F796" s="100"/>
      <c r="G796" s="100"/>
      <c r="H796" s="78" t="s">
        <v>965</v>
      </c>
    </row>
    <row r="797" spans="2:8" s="148" customFormat="1" ht="31.5" x14ac:dyDescent="0.25">
      <c r="B797" s="76" t="s">
        <v>1009</v>
      </c>
      <c r="C797" s="76" t="s">
        <v>1010</v>
      </c>
      <c r="D797" s="77" t="s">
        <v>3876</v>
      </c>
      <c r="E797" s="100"/>
      <c r="F797" s="100"/>
      <c r="G797" s="100"/>
      <c r="H797" s="78" t="s">
        <v>965</v>
      </c>
    </row>
    <row r="798" spans="2:8" s="148" customFormat="1" x14ac:dyDescent="0.25">
      <c r="B798" s="79" t="s">
        <v>1011</v>
      </c>
      <c r="C798" s="79" t="s">
        <v>1011</v>
      </c>
      <c r="D798" s="80" t="s">
        <v>3877</v>
      </c>
      <c r="E798" s="99"/>
      <c r="F798" s="99"/>
      <c r="G798" s="99"/>
      <c r="H798" s="78" t="s">
        <v>965</v>
      </c>
    </row>
    <row r="799" spans="2:8" s="148" customFormat="1" ht="31.5" x14ac:dyDescent="0.25">
      <c r="B799" s="76" t="s">
        <v>1012</v>
      </c>
      <c r="C799" s="77" t="s">
        <v>5458</v>
      </c>
      <c r="D799" s="77" t="s">
        <v>3901</v>
      </c>
      <c r="E799" s="100"/>
      <c r="F799" s="100"/>
      <c r="G799" s="100"/>
      <c r="H799" s="78" t="s">
        <v>965</v>
      </c>
    </row>
    <row r="800" spans="2:8" s="148" customFormat="1" ht="31.5" x14ac:dyDescent="0.25">
      <c r="B800" s="76" t="s">
        <v>1015</v>
      </c>
      <c r="C800" s="77" t="s">
        <v>5459</v>
      </c>
      <c r="D800" s="77" t="s">
        <v>3906</v>
      </c>
      <c r="E800" s="100"/>
      <c r="F800" s="100"/>
      <c r="G800" s="100"/>
      <c r="H800" s="78" t="s">
        <v>965</v>
      </c>
    </row>
    <row r="801" spans="2:8" s="148" customFormat="1" ht="31.5" x14ac:dyDescent="0.25">
      <c r="B801" s="76" t="s">
        <v>1017</v>
      </c>
      <c r="C801" s="77" t="s">
        <v>5460</v>
      </c>
      <c r="D801" s="77" t="s">
        <v>3909</v>
      </c>
      <c r="E801" s="100"/>
      <c r="F801" s="100"/>
      <c r="G801" s="100"/>
      <c r="H801" s="78" t="s">
        <v>965</v>
      </c>
    </row>
    <row r="802" spans="2:8" s="156" customFormat="1" ht="47.25" x14ac:dyDescent="0.25">
      <c r="B802" s="72" t="s">
        <v>709</v>
      </c>
      <c r="C802" s="72" t="s">
        <v>3878</v>
      </c>
      <c r="D802" s="72" t="s">
        <v>711</v>
      </c>
      <c r="E802" s="73" t="s">
        <v>3502</v>
      </c>
      <c r="F802" s="87">
        <v>33</v>
      </c>
      <c r="G802" s="73">
        <v>40.590000000000003</v>
      </c>
      <c r="H802" s="75" t="s">
        <v>708</v>
      </c>
    </row>
    <row r="803" spans="2:8" ht="31.5" x14ac:dyDescent="0.25">
      <c r="B803" s="76" t="s">
        <v>712</v>
      </c>
      <c r="C803" s="77" t="s">
        <v>5461</v>
      </c>
      <c r="D803" s="77" t="s">
        <v>5462</v>
      </c>
      <c r="E803" s="100"/>
      <c r="F803" s="100"/>
      <c r="G803" s="100"/>
      <c r="H803" s="78" t="s">
        <v>708</v>
      </c>
    </row>
    <row r="804" spans="2:8" s="148" customFormat="1" ht="31.5" x14ac:dyDescent="0.25">
      <c r="B804" s="76" t="s">
        <v>715</v>
      </c>
      <c r="C804" s="77" t="s">
        <v>5463</v>
      </c>
      <c r="D804" s="77" t="s">
        <v>717</v>
      </c>
      <c r="E804" s="100"/>
      <c r="F804" s="100"/>
      <c r="G804" s="100"/>
      <c r="H804" s="78" t="s">
        <v>708</v>
      </c>
    </row>
    <row r="805" spans="2:8" s="165" customFormat="1" ht="31.5" x14ac:dyDescent="0.25">
      <c r="B805" s="76" t="s">
        <v>718</v>
      </c>
      <c r="C805" s="77" t="s">
        <v>719</v>
      </c>
      <c r="D805" s="77" t="s">
        <v>3807</v>
      </c>
      <c r="E805" s="100"/>
      <c r="F805" s="100"/>
      <c r="G805" s="100"/>
      <c r="H805" s="78" t="s">
        <v>708</v>
      </c>
    </row>
    <row r="806" spans="2:8" s="165" customFormat="1" ht="47.25" x14ac:dyDescent="0.25">
      <c r="B806" s="76" t="s">
        <v>721</v>
      </c>
      <c r="C806" s="77" t="s">
        <v>722</v>
      </c>
      <c r="D806" s="77" t="s">
        <v>3817</v>
      </c>
      <c r="E806" s="100"/>
      <c r="F806" s="100"/>
      <c r="G806" s="100"/>
      <c r="H806" s="78" t="s">
        <v>708</v>
      </c>
    </row>
    <row r="807" spans="2:8" s="165" customFormat="1" ht="31.5" x14ac:dyDescent="0.25">
      <c r="B807" s="76" t="s">
        <v>724</v>
      </c>
      <c r="C807" s="76" t="s">
        <v>725</v>
      </c>
      <c r="D807" s="77" t="s">
        <v>5464</v>
      </c>
      <c r="E807" s="100"/>
      <c r="F807" s="100"/>
      <c r="G807" s="100"/>
      <c r="H807" s="78" t="s">
        <v>708</v>
      </c>
    </row>
    <row r="808" spans="2:8" s="166" customFormat="1" ht="31.5" x14ac:dyDescent="0.25">
      <c r="B808" s="68" t="s">
        <v>3503</v>
      </c>
      <c r="C808" s="68"/>
      <c r="D808" s="68" t="s">
        <v>3437</v>
      </c>
      <c r="E808" s="69" t="s">
        <v>3292</v>
      </c>
      <c r="F808" s="69">
        <v>3.72</v>
      </c>
      <c r="G808" s="103">
        <v>3.17</v>
      </c>
      <c r="H808" s="68"/>
    </row>
    <row r="809" spans="2:8" s="61" customFormat="1" ht="47.25" x14ac:dyDescent="0.25">
      <c r="B809" s="72" t="s">
        <v>3164</v>
      </c>
      <c r="C809" s="72" t="s">
        <v>3165</v>
      </c>
      <c r="D809" s="72" t="s">
        <v>3166</v>
      </c>
      <c r="E809" s="73" t="s">
        <v>3292</v>
      </c>
      <c r="F809" s="87">
        <v>85</v>
      </c>
      <c r="G809" s="87">
        <v>89</v>
      </c>
      <c r="H809" s="75" t="s">
        <v>3163</v>
      </c>
    </row>
    <row r="810" spans="2:8" ht="31.5" x14ac:dyDescent="0.25">
      <c r="B810" s="76" t="s">
        <v>3167</v>
      </c>
      <c r="C810" s="524" t="s">
        <v>5104</v>
      </c>
      <c r="D810" s="524" t="s">
        <v>3169</v>
      </c>
      <c r="E810" s="100"/>
      <c r="F810" s="100"/>
      <c r="G810" s="146"/>
      <c r="H810" s="78" t="s">
        <v>3163</v>
      </c>
    </row>
    <row r="811" spans="2:8" s="149" customFormat="1" ht="31.5" x14ac:dyDescent="0.25">
      <c r="B811" s="76" t="s">
        <v>3170</v>
      </c>
      <c r="C811" s="524" t="s">
        <v>5105</v>
      </c>
      <c r="D811" s="524" t="s">
        <v>5107</v>
      </c>
      <c r="E811" s="100"/>
      <c r="F811" s="100"/>
      <c r="G811" s="146"/>
      <c r="H811" s="78" t="s">
        <v>3163</v>
      </c>
    </row>
    <row r="812" spans="2:8" s="149" customFormat="1" ht="31.5" x14ac:dyDescent="0.25">
      <c r="B812" s="76" t="s">
        <v>3172</v>
      </c>
      <c r="C812" s="524" t="s">
        <v>5108</v>
      </c>
      <c r="D812" s="524" t="s">
        <v>5109</v>
      </c>
      <c r="E812" s="100"/>
      <c r="F812" s="100"/>
      <c r="G812" s="146"/>
      <c r="H812" s="78" t="s">
        <v>3163</v>
      </c>
    </row>
    <row r="813" spans="2:8" s="149" customFormat="1" ht="31.5" x14ac:dyDescent="0.25">
      <c r="B813" s="76" t="s">
        <v>3174</v>
      </c>
      <c r="C813" s="524" t="s">
        <v>5110</v>
      </c>
      <c r="D813" s="524" t="s">
        <v>5111</v>
      </c>
      <c r="E813" s="100"/>
      <c r="F813" s="100"/>
      <c r="G813" s="146"/>
      <c r="H813" s="78" t="s">
        <v>3163</v>
      </c>
    </row>
    <row r="814" spans="2:8" s="149" customFormat="1" ht="31.5" x14ac:dyDescent="0.25">
      <c r="B814" s="76" t="s">
        <v>3177</v>
      </c>
      <c r="C814" s="524" t="s">
        <v>5112</v>
      </c>
      <c r="D814" s="524" t="s">
        <v>5113</v>
      </c>
      <c r="E814" s="100"/>
      <c r="F814" s="100"/>
      <c r="G814" s="146"/>
      <c r="H814" s="78" t="s">
        <v>3163</v>
      </c>
    </row>
    <row r="815" spans="2:8" s="149" customFormat="1" ht="31.5" x14ac:dyDescent="0.25">
      <c r="B815" s="76" t="s">
        <v>3179</v>
      </c>
      <c r="C815" s="524" t="s">
        <v>5114</v>
      </c>
      <c r="D815" s="524" t="s">
        <v>5115</v>
      </c>
      <c r="E815" s="100"/>
      <c r="F815" s="100"/>
      <c r="G815" s="146"/>
      <c r="H815" s="78" t="s">
        <v>3163</v>
      </c>
    </row>
    <row r="816" spans="2:8" s="149" customFormat="1" ht="31.5" x14ac:dyDescent="0.25">
      <c r="B816" s="76" t="s">
        <v>3180</v>
      </c>
      <c r="C816" s="524" t="s">
        <v>5116</v>
      </c>
      <c r="D816" s="524" t="s">
        <v>5117</v>
      </c>
      <c r="E816" s="100"/>
      <c r="F816" s="100"/>
      <c r="G816" s="146"/>
      <c r="H816" s="78" t="s">
        <v>3163</v>
      </c>
    </row>
    <row r="817" spans="2:8" s="164" customFormat="1" ht="31.5" x14ac:dyDescent="0.25">
      <c r="B817" s="76" t="s">
        <v>3182</v>
      </c>
      <c r="C817" s="524" t="s">
        <v>5118</v>
      </c>
      <c r="D817" s="524" t="s">
        <v>5119</v>
      </c>
      <c r="E817" s="100"/>
      <c r="F817" s="100"/>
      <c r="G817" s="146"/>
      <c r="H817" s="78" t="s">
        <v>3163</v>
      </c>
    </row>
    <row r="818" spans="2:8" s="158" customFormat="1" ht="47.25" x14ac:dyDescent="0.25">
      <c r="B818" s="72" t="s">
        <v>3234</v>
      </c>
      <c r="C818" s="72" t="s">
        <v>3235</v>
      </c>
      <c r="D818" s="72" t="s">
        <v>3236</v>
      </c>
      <c r="E818" s="73" t="s">
        <v>3292</v>
      </c>
      <c r="F818" s="87">
        <v>90</v>
      </c>
      <c r="G818" s="87">
        <v>94</v>
      </c>
      <c r="H818" s="75" t="s">
        <v>3163</v>
      </c>
    </row>
    <row r="819" spans="2:8" ht="31.5" x14ac:dyDescent="0.25">
      <c r="B819" s="76" t="s">
        <v>3237</v>
      </c>
      <c r="C819" s="77" t="s">
        <v>3238</v>
      </c>
      <c r="D819" s="77" t="s">
        <v>3666</v>
      </c>
      <c r="E819" s="100"/>
      <c r="F819" s="100"/>
      <c r="G819" s="146"/>
      <c r="H819" s="78" t="s">
        <v>3163</v>
      </c>
    </row>
    <row r="820" spans="2:8" s="149" customFormat="1" ht="31.5" x14ac:dyDescent="0.25">
      <c r="B820" s="76" t="s">
        <v>3239</v>
      </c>
      <c r="C820" s="77" t="s">
        <v>3240</v>
      </c>
      <c r="D820" s="77" t="s">
        <v>3682</v>
      </c>
      <c r="E820" s="100"/>
      <c r="F820" s="100"/>
      <c r="G820" s="146"/>
      <c r="H820" s="78" t="s">
        <v>3163</v>
      </c>
    </row>
    <row r="821" spans="2:8" s="149" customFormat="1" x14ac:dyDescent="0.25">
      <c r="B821" s="76" t="s">
        <v>3241</v>
      </c>
      <c r="C821" s="77" t="s">
        <v>3698</v>
      </c>
      <c r="D821" s="77" t="s">
        <v>3699</v>
      </c>
      <c r="E821" s="100"/>
      <c r="F821" s="100"/>
      <c r="G821" s="146"/>
      <c r="H821" s="78" t="s">
        <v>3163</v>
      </c>
    </row>
    <row r="822" spans="2:8" s="149" customFormat="1" ht="31.5" x14ac:dyDescent="0.25">
      <c r="B822" s="76" t="s">
        <v>3243</v>
      </c>
      <c r="C822" s="77" t="s">
        <v>3244</v>
      </c>
      <c r="D822" s="77" t="s">
        <v>3715</v>
      </c>
      <c r="E822" s="100"/>
      <c r="F822" s="100"/>
      <c r="G822" s="146"/>
      <c r="H822" s="78" t="s">
        <v>3163</v>
      </c>
    </row>
    <row r="823" spans="2:8" s="149" customFormat="1" ht="31.5" x14ac:dyDescent="0.25">
      <c r="B823" s="76" t="s">
        <v>3245</v>
      </c>
      <c r="C823" s="77" t="s">
        <v>3719</v>
      </c>
      <c r="D823" s="77" t="s">
        <v>5465</v>
      </c>
      <c r="E823" s="100"/>
      <c r="F823" s="100"/>
      <c r="G823" s="146"/>
      <c r="H823" s="78" t="s">
        <v>3163</v>
      </c>
    </row>
    <row r="824" spans="2:8" s="149" customFormat="1" ht="31.5" x14ac:dyDescent="0.25">
      <c r="B824" s="76" t="s">
        <v>3246</v>
      </c>
      <c r="C824" s="77" t="s">
        <v>3742</v>
      </c>
      <c r="D824" s="77" t="s">
        <v>3743</v>
      </c>
      <c r="E824" s="100"/>
      <c r="F824" s="100"/>
      <c r="G824" s="146"/>
      <c r="H824" s="78" t="s">
        <v>3163</v>
      </c>
    </row>
    <row r="825" spans="2:8" s="149" customFormat="1" ht="31.5" x14ac:dyDescent="0.25">
      <c r="B825" s="76" t="s">
        <v>3248</v>
      </c>
      <c r="C825" s="77" t="s">
        <v>3249</v>
      </c>
      <c r="D825" s="77" t="s">
        <v>3766</v>
      </c>
      <c r="E825" s="100"/>
      <c r="F825" s="100"/>
      <c r="G825" s="146"/>
      <c r="H825" s="78" t="s">
        <v>3163</v>
      </c>
    </row>
    <row r="826" spans="2:8" s="149" customFormat="1" ht="31.5" x14ac:dyDescent="0.25">
      <c r="B826" s="76" t="s">
        <v>3250</v>
      </c>
      <c r="C826" s="77" t="s">
        <v>3912</v>
      </c>
      <c r="D826" s="77" t="s">
        <v>3913</v>
      </c>
      <c r="E826" s="100"/>
      <c r="F826" s="100"/>
      <c r="G826" s="146"/>
      <c r="H826" s="78" t="s">
        <v>3163</v>
      </c>
    </row>
    <row r="827" spans="2:8" s="151" customFormat="1" ht="47.25" x14ac:dyDescent="0.25">
      <c r="B827" s="72" t="s">
        <v>3184</v>
      </c>
      <c r="C827" s="72" t="s">
        <v>3185</v>
      </c>
      <c r="D827" s="72" t="s">
        <v>3186</v>
      </c>
      <c r="E827" s="73" t="s">
        <v>3292</v>
      </c>
      <c r="F827" s="87">
        <v>70</v>
      </c>
      <c r="G827" s="87">
        <v>74</v>
      </c>
      <c r="H827" s="75" t="s">
        <v>3163</v>
      </c>
    </row>
    <row r="828" spans="2:8" ht="47.25" x14ac:dyDescent="0.25">
      <c r="B828" s="76" t="s">
        <v>3187</v>
      </c>
      <c r="C828" s="77" t="s">
        <v>3188</v>
      </c>
      <c r="D828" s="77" t="s">
        <v>5466</v>
      </c>
      <c r="E828" s="100"/>
      <c r="F828" s="100"/>
      <c r="G828" s="146"/>
      <c r="H828" s="78" t="s">
        <v>3163</v>
      </c>
    </row>
    <row r="829" spans="2:8" s="164" customFormat="1" ht="47.25" x14ac:dyDescent="0.25">
      <c r="B829" s="76" t="s">
        <v>3189</v>
      </c>
      <c r="C829" s="76" t="s">
        <v>3749</v>
      </c>
      <c r="D829" s="77" t="s">
        <v>5467</v>
      </c>
      <c r="E829" s="100"/>
      <c r="F829" s="100"/>
      <c r="G829" s="146"/>
      <c r="H829" s="78" t="s">
        <v>3163</v>
      </c>
    </row>
    <row r="830" spans="2:8" s="164" customFormat="1" ht="47.25" customHeight="1" x14ac:dyDescent="0.25">
      <c r="B830" s="76" t="s">
        <v>3192</v>
      </c>
      <c r="C830" s="77" t="s">
        <v>3755</v>
      </c>
      <c r="D830" s="77" t="s">
        <v>5468</v>
      </c>
      <c r="E830" s="100"/>
      <c r="F830" s="100"/>
      <c r="G830" s="146"/>
      <c r="H830" s="78" t="s">
        <v>3163</v>
      </c>
    </row>
    <row r="831" spans="2:8" s="149" customFormat="1" ht="66.75" customHeight="1" x14ac:dyDescent="0.25">
      <c r="B831" s="76" t="s">
        <v>3194</v>
      </c>
      <c r="C831" s="76" t="s">
        <v>3796</v>
      </c>
      <c r="D831" s="77" t="s">
        <v>5469</v>
      </c>
      <c r="E831" s="100"/>
      <c r="F831" s="100"/>
      <c r="G831" s="146"/>
      <c r="H831" s="78" t="s">
        <v>3163</v>
      </c>
    </row>
    <row r="832" spans="2:8" s="149" customFormat="1" x14ac:dyDescent="0.25">
      <c r="B832" s="76" t="s">
        <v>3196</v>
      </c>
      <c r="C832" s="77" t="s">
        <v>3805</v>
      </c>
      <c r="D832" s="77" t="s">
        <v>5470</v>
      </c>
      <c r="E832" s="100"/>
      <c r="F832" s="100"/>
      <c r="G832" s="146"/>
      <c r="H832" s="78" t="s">
        <v>3163</v>
      </c>
    </row>
    <row r="833" spans="2:8" s="151" customFormat="1" ht="47.25" x14ac:dyDescent="0.25">
      <c r="B833" s="72" t="s">
        <v>3199</v>
      </c>
      <c r="C833" s="72" t="s">
        <v>3200</v>
      </c>
      <c r="D833" s="72" t="s">
        <v>3201</v>
      </c>
      <c r="E833" s="73" t="s">
        <v>3292</v>
      </c>
      <c r="F833" s="87">
        <v>95</v>
      </c>
      <c r="G833" s="87">
        <v>100</v>
      </c>
      <c r="H833" s="75" t="s">
        <v>3163</v>
      </c>
    </row>
    <row r="834" spans="2:8" ht="47.25" x14ac:dyDescent="0.25">
      <c r="B834" s="76" t="s">
        <v>3202</v>
      </c>
      <c r="C834" s="77" t="s">
        <v>3647</v>
      </c>
      <c r="D834" s="77" t="s">
        <v>5471</v>
      </c>
      <c r="E834" s="100"/>
      <c r="F834" s="100"/>
      <c r="G834" s="146"/>
      <c r="H834" s="78" t="s">
        <v>3163</v>
      </c>
    </row>
    <row r="835" spans="2:8" s="149" customFormat="1" ht="31.5" x14ac:dyDescent="0.25">
      <c r="B835" s="76" t="s">
        <v>3205</v>
      </c>
      <c r="C835" s="77" t="s">
        <v>3690</v>
      </c>
      <c r="D835" s="77" t="s">
        <v>3691</v>
      </c>
      <c r="E835" s="100"/>
      <c r="F835" s="100"/>
      <c r="G835" s="146"/>
      <c r="H835" s="78" t="s">
        <v>3163</v>
      </c>
    </row>
    <row r="836" spans="2:8" s="164" customFormat="1" ht="47.25" x14ac:dyDescent="0.25">
      <c r="B836" s="76" t="s">
        <v>3207</v>
      </c>
      <c r="C836" s="77" t="s">
        <v>3744</v>
      </c>
      <c r="D836" s="77" t="s">
        <v>5472</v>
      </c>
      <c r="E836" s="100"/>
      <c r="F836" s="100"/>
      <c r="G836" s="146"/>
      <c r="H836" s="78" t="s">
        <v>3163</v>
      </c>
    </row>
    <row r="837" spans="2:8" s="164" customFormat="1" ht="51" customHeight="1" x14ac:dyDescent="0.25">
      <c r="B837" s="76" t="s">
        <v>3208</v>
      </c>
      <c r="C837" s="77" t="s">
        <v>5473</v>
      </c>
      <c r="D837" s="77" t="s">
        <v>5474</v>
      </c>
      <c r="E837" s="100"/>
      <c r="F837" s="100"/>
      <c r="G837" s="146"/>
      <c r="H837" s="78" t="s">
        <v>3163</v>
      </c>
    </row>
    <row r="838" spans="2:8" s="149" customFormat="1" ht="31.5" x14ac:dyDescent="0.25">
      <c r="B838" s="76" t="s">
        <v>3209</v>
      </c>
      <c r="C838" s="77" t="s">
        <v>3210</v>
      </c>
      <c r="D838" s="77" t="s">
        <v>3761</v>
      </c>
      <c r="E838" s="100"/>
      <c r="F838" s="100"/>
      <c r="G838" s="146"/>
      <c r="H838" s="78" t="s">
        <v>3163</v>
      </c>
    </row>
    <row r="839" spans="2:8" s="149" customFormat="1" x14ac:dyDescent="0.25">
      <c r="B839" s="76" t="s">
        <v>3211</v>
      </c>
      <c r="C839" s="77" t="s">
        <v>5475</v>
      </c>
      <c r="D839" s="77" t="s">
        <v>3765</v>
      </c>
      <c r="E839" s="100"/>
      <c r="F839" s="100"/>
      <c r="G839" s="146"/>
      <c r="H839" s="78" t="s">
        <v>3163</v>
      </c>
    </row>
    <row r="840" spans="2:8" s="149" customFormat="1" ht="47.25" x14ac:dyDescent="0.25">
      <c r="B840" s="76" t="s">
        <v>3214</v>
      </c>
      <c r="C840" s="77" t="s">
        <v>3769</v>
      </c>
      <c r="D840" s="77" t="s">
        <v>5476</v>
      </c>
      <c r="E840" s="100"/>
      <c r="F840" s="100"/>
      <c r="G840" s="146"/>
      <c r="H840" s="78" t="s">
        <v>3163</v>
      </c>
    </row>
    <row r="841" spans="2:8" s="164" customFormat="1" ht="31.5" x14ac:dyDescent="0.25">
      <c r="B841" s="76" t="s">
        <v>3215</v>
      </c>
      <c r="C841" s="76" t="s">
        <v>3786</v>
      </c>
      <c r="D841" s="77" t="s">
        <v>5477</v>
      </c>
      <c r="E841" s="100"/>
      <c r="F841" s="100"/>
      <c r="G841" s="146"/>
      <c r="H841" s="78" t="s">
        <v>3163</v>
      </c>
    </row>
    <row r="842" spans="2:8" s="164" customFormat="1" ht="63" x14ac:dyDescent="0.25">
      <c r="B842" s="76" t="s">
        <v>3216</v>
      </c>
      <c r="C842" s="76" t="s">
        <v>3787</v>
      </c>
      <c r="D842" s="77" t="s">
        <v>5478</v>
      </c>
      <c r="E842" s="100"/>
      <c r="F842" s="100"/>
      <c r="G842" s="146"/>
      <c r="H842" s="78" t="s">
        <v>3163</v>
      </c>
    </row>
    <row r="843" spans="2:8" s="149" customFormat="1" ht="47.25" x14ac:dyDescent="0.25">
      <c r="B843" s="76" t="s">
        <v>3217</v>
      </c>
      <c r="C843" s="76" t="s">
        <v>3790</v>
      </c>
      <c r="D843" s="77" t="s">
        <v>5479</v>
      </c>
      <c r="E843" s="100"/>
      <c r="F843" s="100"/>
      <c r="G843" s="146"/>
      <c r="H843" s="78" t="s">
        <v>3163</v>
      </c>
    </row>
    <row r="844" spans="2:8" s="149" customFormat="1" ht="31.5" x14ac:dyDescent="0.25">
      <c r="B844" s="76" t="s">
        <v>3218</v>
      </c>
      <c r="C844" s="77" t="s">
        <v>3850</v>
      </c>
      <c r="D844" s="77" t="s">
        <v>3851</v>
      </c>
      <c r="E844" s="100"/>
      <c r="F844" s="100"/>
      <c r="G844" s="146"/>
      <c r="H844" s="78" t="s">
        <v>3163</v>
      </c>
    </row>
    <row r="845" spans="2:8" s="149" customFormat="1" ht="31.5" x14ac:dyDescent="0.25">
      <c r="B845" s="76" t="s">
        <v>3221</v>
      </c>
      <c r="C845" s="76" t="s">
        <v>3910</v>
      </c>
      <c r="D845" s="76" t="s">
        <v>3911</v>
      </c>
      <c r="E845" s="100"/>
      <c r="F845" s="100"/>
      <c r="G845" s="146"/>
      <c r="H845" s="78" t="s">
        <v>3163</v>
      </c>
    </row>
    <row r="846" spans="2:8" s="149" customFormat="1" x14ac:dyDescent="0.25">
      <c r="B846" s="76"/>
      <c r="C846" s="76"/>
      <c r="D846" s="76"/>
      <c r="E846" s="100"/>
      <c r="F846" s="100"/>
      <c r="G846" s="146"/>
      <c r="H846" s="78"/>
    </row>
    <row r="847" spans="2:8" s="149" customFormat="1" ht="47.25" x14ac:dyDescent="0.25">
      <c r="B847" s="68" t="s">
        <v>3504</v>
      </c>
      <c r="C847" s="68"/>
      <c r="D847" s="68" t="s">
        <v>3505</v>
      </c>
      <c r="E847" s="69"/>
      <c r="F847" s="69">
        <v>0.372</v>
      </c>
      <c r="G847" s="120">
        <v>0.36</v>
      </c>
      <c r="H847" s="121"/>
    </row>
    <row r="848" spans="2:8" s="57" customFormat="1" ht="47.25" x14ac:dyDescent="0.25">
      <c r="B848" s="68" t="s">
        <v>3506</v>
      </c>
      <c r="C848" s="68"/>
      <c r="D848" s="68" t="s">
        <v>3507</v>
      </c>
      <c r="E848" s="69" t="s">
        <v>3292</v>
      </c>
      <c r="F848" s="69">
        <v>3.16</v>
      </c>
      <c r="G848" s="69" t="s">
        <v>3508</v>
      </c>
      <c r="H848" s="86"/>
    </row>
    <row r="849" spans="2:8" s="57" customFormat="1" ht="31.5" x14ac:dyDescent="0.25">
      <c r="B849" s="122" t="s">
        <v>2678</v>
      </c>
      <c r="C849" s="122" t="s">
        <v>2679</v>
      </c>
      <c r="D849" s="122" t="s">
        <v>2680</v>
      </c>
      <c r="E849" s="73" t="s">
        <v>3292</v>
      </c>
      <c r="F849" s="87">
        <v>6</v>
      </c>
      <c r="G849" s="87">
        <v>4</v>
      </c>
      <c r="H849" s="75" t="s">
        <v>2611</v>
      </c>
    </row>
    <row r="850" spans="2:8" ht="31.5" x14ac:dyDescent="0.25">
      <c r="B850" s="97" t="s">
        <v>2681</v>
      </c>
      <c r="C850" s="98" t="s">
        <v>2682</v>
      </c>
      <c r="D850" s="98" t="s">
        <v>2683</v>
      </c>
      <c r="E850" s="100"/>
      <c r="F850" s="100"/>
      <c r="G850" s="146"/>
      <c r="H850" s="78" t="s">
        <v>2611</v>
      </c>
    </row>
    <row r="851" spans="2:8" s="149" customFormat="1" ht="31.5" x14ac:dyDescent="0.25">
      <c r="B851" s="97" t="s">
        <v>2684</v>
      </c>
      <c r="C851" s="98" t="s">
        <v>2685</v>
      </c>
      <c r="D851" s="98" t="s">
        <v>3834</v>
      </c>
      <c r="E851" s="100"/>
      <c r="F851" s="100"/>
      <c r="G851" s="146"/>
      <c r="H851" s="78" t="s">
        <v>2611</v>
      </c>
    </row>
    <row r="852" spans="2:8" s="164" customFormat="1" ht="47.25" x14ac:dyDescent="0.25">
      <c r="B852" s="97" t="s">
        <v>2687</v>
      </c>
      <c r="C852" s="98" t="s">
        <v>2688</v>
      </c>
      <c r="D852" s="98" t="s">
        <v>5480</v>
      </c>
      <c r="E852" s="100"/>
      <c r="F852" s="100"/>
      <c r="G852" s="146"/>
      <c r="H852" s="78" t="s">
        <v>2611</v>
      </c>
    </row>
    <row r="853" spans="2:8" s="164" customFormat="1" ht="31.5" x14ac:dyDescent="0.25">
      <c r="B853" s="97" t="s">
        <v>2690</v>
      </c>
      <c r="C853" s="98" t="s">
        <v>3686</v>
      </c>
      <c r="D853" s="98" t="s">
        <v>3687</v>
      </c>
      <c r="E853" s="100"/>
      <c r="F853" s="100"/>
      <c r="G853" s="146"/>
      <c r="H853" s="78" t="s">
        <v>2611</v>
      </c>
    </row>
    <row r="854" spans="2:8" s="149" customFormat="1" ht="31.5" x14ac:dyDescent="0.25">
      <c r="B854" s="97" t="s">
        <v>2692</v>
      </c>
      <c r="C854" s="98" t="s">
        <v>2693</v>
      </c>
      <c r="D854" s="98" t="s">
        <v>3722</v>
      </c>
      <c r="E854" s="100"/>
      <c r="F854" s="100"/>
      <c r="G854" s="146"/>
      <c r="H854" s="78" t="s">
        <v>2611</v>
      </c>
    </row>
    <row r="855" spans="2:8" s="149" customFormat="1" ht="31.5" x14ac:dyDescent="0.25">
      <c r="B855" s="97" t="s">
        <v>2695</v>
      </c>
      <c r="C855" s="98" t="s">
        <v>2696</v>
      </c>
      <c r="D855" s="98" t="s">
        <v>3721</v>
      </c>
      <c r="E855" s="100"/>
      <c r="F855" s="100"/>
      <c r="G855" s="146"/>
      <c r="H855" s="78" t="s">
        <v>2611</v>
      </c>
    </row>
    <row r="856" spans="2:8" s="149" customFormat="1" x14ac:dyDescent="0.25">
      <c r="B856" s="97" t="s">
        <v>2698</v>
      </c>
      <c r="C856" s="98" t="s">
        <v>5481</v>
      </c>
      <c r="D856" s="98" t="s">
        <v>2700</v>
      </c>
      <c r="E856" s="100"/>
      <c r="F856" s="100"/>
      <c r="G856" s="146"/>
      <c r="H856" s="78" t="s">
        <v>2611</v>
      </c>
    </row>
    <row r="857" spans="2:8" s="149" customFormat="1" x14ac:dyDescent="0.25">
      <c r="B857" s="97"/>
      <c r="C857" s="98"/>
      <c r="D857" s="98"/>
      <c r="E857" s="100"/>
      <c r="F857" s="100"/>
      <c r="G857" s="146"/>
      <c r="H857" s="78"/>
    </row>
    <row r="858" spans="2:8" s="149" customFormat="1" ht="47.25" x14ac:dyDescent="0.25">
      <c r="B858" s="68" t="s">
        <v>3509</v>
      </c>
      <c r="C858" s="68"/>
      <c r="D858" s="68" t="s">
        <v>3510</v>
      </c>
      <c r="E858" s="69"/>
      <c r="F858" s="69">
        <v>0.45</v>
      </c>
      <c r="G858" s="69">
        <v>0.56999999999999995</v>
      </c>
      <c r="H858" s="86"/>
    </row>
    <row r="859" spans="2:8" ht="31.5" x14ac:dyDescent="0.25">
      <c r="B859" s="68" t="s">
        <v>3511</v>
      </c>
      <c r="C859" s="68"/>
      <c r="D859" s="68" t="s">
        <v>3512</v>
      </c>
      <c r="E859" s="69"/>
      <c r="F859" s="69"/>
      <c r="G859" s="69"/>
      <c r="H859" s="86"/>
    </row>
    <row r="860" spans="2:8" s="57" customFormat="1" ht="31.5" x14ac:dyDescent="0.25">
      <c r="B860" s="91" t="s">
        <v>229</v>
      </c>
      <c r="C860" s="91" t="s">
        <v>230</v>
      </c>
      <c r="D860" s="91" t="s">
        <v>231</v>
      </c>
      <c r="E860" s="73" t="s">
        <v>3292</v>
      </c>
      <c r="F860" s="87">
        <v>45.420898513008424</v>
      </c>
      <c r="G860" s="87">
        <v>56.523831619891375</v>
      </c>
      <c r="H860" s="75" t="s">
        <v>228</v>
      </c>
    </row>
    <row r="861" spans="2:8" ht="31.5" x14ac:dyDescent="0.25">
      <c r="B861" s="79" t="s">
        <v>232</v>
      </c>
      <c r="C861" s="79" t="s">
        <v>3670</v>
      </c>
      <c r="D861" s="80" t="s">
        <v>3671</v>
      </c>
      <c r="E861" s="99"/>
      <c r="F861" s="99"/>
      <c r="G861" s="147"/>
      <c r="H861" s="78" t="s">
        <v>228</v>
      </c>
    </row>
    <row r="862" spans="2:8" s="149" customFormat="1" ht="31.5" x14ac:dyDescent="0.25">
      <c r="B862" s="76" t="s">
        <v>235</v>
      </c>
      <c r="C862" s="77" t="s">
        <v>236</v>
      </c>
      <c r="D862" s="77" t="s">
        <v>237</v>
      </c>
      <c r="E862" s="100"/>
      <c r="F862" s="100"/>
      <c r="G862" s="146"/>
      <c r="H862" s="78" t="s">
        <v>228</v>
      </c>
    </row>
    <row r="863" spans="2:8" s="149" customFormat="1" ht="31.5" x14ac:dyDescent="0.25">
      <c r="B863" s="76" t="s">
        <v>238</v>
      </c>
      <c r="C863" s="77" t="s">
        <v>239</v>
      </c>
      <c r="D863" s="77" t="s">
        <v>240</v>
      </c>
      <c r="E863" s="100"/>
      <c r="F863" s="100"/>
      <c r="G863" s="146"/>
      <c r="H863" s="78" t="s">
        <v>228</v>
      </c>
    </row>
    <row r="864" spans="2:8" s="149" customFormat="1" ht="31.5" x14ac:dyDescent="0.25">
      <c r="B864" s="76" t="s">
        <v>241</v>
      </c>
      <c r="C864" s="76" t="s">
        <v>3669</v>
      </c>
      <c r="D864" s="77" t="s">
        <v>243</v>
      </c>
      <c r="E864" s="100"/>
      <c r="F864" s="100"/>
      <c r="G864" s="146"/>
      <c r="H864" s="78" t="s">
        <v>228</v>
      </c>
    </row>
    <row r="865" spans="2:8" s="149" customFormat="1" ht="31.5" x14ac:dyDescent="0.25">
      <c r="B865" s="76" t="s">
        <v>244</v>
      </c>
      <c r="C865" s="76" t="s">
        <v>3659</v>
      </c>
      <c r="D865" s="77" t="s">
        <v>246</v>
      </c>
      <c r="E865" s="100"/>
      <c r="F865" s="100"/>
      <c r="G865" s="146"/>
      <c r="H865" s="78" t="s">
        <v>228</v>
      </c>
    </row>
    <row r="866" spans="2:8" s="149" customFormat="1" ht="31.5" x14ac:dyDescent="0.25">
      <c r="B866" s="79" t="s">
        <v>247</v>
      </c>
      <c r="C866" s="79" t="s">
        <v>3672</v>
      </c>
      <c r="D866" s="80" t="s">
        <v>3673</v>
      </c>
      <c r="E866" s="99"/>
      <c r="F866" s="99"/>
      <c r="G866" s="147"/>
      <c r="H866" s="78" t="s">
        <v>228</v>
      </c>
    </row>
    <row r="867" spans="2:8" s="149" customFormat="1" ht="31.5" x14ac:dyDescent="0.25">
      <c r="B867" s="76" t="s">
        <v>250</v>
      </c>
      <c r="C867" s="77" t="s">
        <v>3680</v>
      </c>
      <c r="D867" s="77" t="s">
        <v>3681</v>
      </c>
      <c r="E867" s="100"/>
      <c r="F867" s="100"/>
      <c r="G867" s="146"/>
      <c r="H867" s="78" t="s">
        <v>228</v>
      </c>
    </row>
    <row r="868" spans="2:8" s="149" customFormat="1" ht="31.5" x14ac:dyDescent="0.25">
      <c r="B868" s="76" t="s">
        <v>253</v>
      </c>
      <c r="C868" s="77" t="s">
        <v>254</v>
      </c>
      <c r="D868" s="77" t="s">
        <v>3655</v>
      </c>
      <c r="E868" s="100"/>
      <c r="F868" s="100"/>
      <c r="G868" s="146"/>
      <c r="H868" s="78" t="s">
        <v>228</v>
      </c>
    </row>
    <row r="869" spans="2:8" s="149" customFormat="1" ht="47.25" x14ac:dyDescent="0.25">
      <c r="B869" s="76" t="s">
        <v>256</v>
      </c>
      <c r="C869" s="77" t="s">
        <v>257</v>
      </c>
      <c r="D869" s="77" t="s">
        <v>258</v>
      </c>
      <c r="E869" s="100"/>
      <c r="F869" s="100"/>
      <c r="G869" s="146"/>
      <c r="H869" s="78" t="s">
        <v>228</v>
      </c>
    </row>
    <row r="870" spans="2:8" s="149" customFormat="1" ht="31.5" x14ac:dyDescent="0.25">
      <c r="B870" s="76" t="s">
        <v>259</v>
      </c>
      <c r="C870" s="76" t="s">
        <v>3667</v>
      </c>
      <c r="D870" s="77" t="s">
        <v>3668</v>
      </c>
      <c r="E870" s="100"/>
      <c r="F870" s="100"/>
      <c r="G870" s="146"/>
      <c r="H870" s="78" t="s">
        <v>228</v>
      </c>
    </row>
    <row r="871" spans="2:8" s="149" customFormat="1" ht="47.25" x14ac:dyDescent="0.25">
      <c r="B871" s="76" t="s">
        <v>262</v>
      </c>
      <c r="C871" s="77" t="s">
        <v>263</v>
      </c>
      <c r="D871" s="77" t="s">
        <v>264</v>
      </c>
      <c r="E871" s="100"/>
      <c r="F871" s="100"/>
      <c r="G871" s="146"/>
      <c r="H871" s="78" t="s">
        <v>228</v>
      </c>
    </row>
    <row r="872" spans="2:8" s="149" customFormat="1" ht="47.25" x14ac:dyDescent="0.25">
      <c r="B872" s="76" t="s">
        <v>265</v>
      </c>
      <c r="C872" s="77" t="s">
        <v>5482</v>
      </c>
      <c r="D872" s="77" t="s">
        <v>267</v>
      </c>
      <c r="E872" s="100"/>
      <c r="F872" s="100"/>
      <c r="G872" s="146"/>
      <c r="H872" s="78" t="s">
        <v>228</v>
      </c>
    </row>
    <row r="873" spans="2:8" s="149" customFormat="1" ht="31.5" x14ac:dyDescent="0.25">
      <c r="B873" s="76" t="s">
        <v>268</v>
      </c>
      <c r="C873" s="77" t="s">
        <v>5483</v>
      </c>
      <c r="D873" s="77" t="s">
        <v>5484</v>
      </c>
      <c r="E873" s="100"/>
      <c r="F873" s="100"/>
      <c r="G873" s="146"/>
      <c r="H873" s="78" t="s">
        <v>228</v>
      </c>
    </row>
    <row r="874" spans="2:8" s="149" customFormat="1" ht="47.25" x14ac:dyDescent="0.25">
      <c r="B874" s="76" t="s">
        <v>271</v>
      </c>
      <c r="C874" s="77" t="s">
        <v>272</v>
      </c>
      <c r="D874" s="77" t="s">
        <v>273</v>
      </c>
      <c r="E874" s="100"/>
      <c r="F874" s="100"/>
      <c r="G874" s="146"/>
      <c r="H874" s="78" t="s">
        <v>228</v>
      </c>
    </row>
    <row r="875" spans="2:8" s="149" customFormat="1" ht="31.5" x14ac:dyDescent="0.25">
      <c r="B875" s="76" t="s">
        <v>274</v>
      </c>
      <c r="C875" s="77" t="s">
        <v>275</v>
      </c>
      <c r="D875" s="77" t="s">
        <v>3849</v>
      </c>
      <c r="E875" s="100"/>
      <c r="F875" s="100"/>
      <c r="G875" s="146"/>
      <c r="H875" s="78" t="s">
        <v>228</v>
      </c>
    </row>
    <row r="876" spans="2:8" s="149" customFormat="1" ht="63" x14ac:dyDescent="0.25">
      <c r="B876" s="76" t="s">
        <v>277</v>
      </c>
      <c r="C876" s="77" t="s">
        <v>5485</v>
      </c>
      <c r="D876" s="77" t="s">
        <v>279</v>
      </c>
      <c r="E876" s="100"/>
      <c r="F876" s="100"/>
      <c r="G876" s="146"/>
      <c r="H876" s="78" t="s">
        <v>228</v>
      </c>
    </row>
    <row r="877" spans="2:8" s="746" customFormat="1" ht="31.5" x14ac:dyDescent="0.25">
      <c r="B877" s="79" t="s">
        <v>280</v>
      </c>
      <c r="C877" s="80" t="s">
        <v>281</v>
      </c>
      <c r="D877" s="80" t="s">
        <v>5486</v>
      </c>
      <c r="E877" s="99"/>
      <c r="F877" s="99"/>
      <c r="G877" s="147"/>
      <c r="H877" s="745" t="s">
        <v>228</v>
      </c>
    </row>
    <row r="878" spans="2:8" s="149" customFormat="1" ht="47.25" x14ac:dyDescent="0.25">
      <c r="B878" s="76" t="s">
        <v>283</v>
      </c>
      <c r="C878" s="77" t="s">
        <v>5487</v>
      </c>
      <c r="D878" s="77" t="s">
        <v>5488</v>
      </c>
      <c r="E878" s="100"/>
      <c r="F878" s="100"/>
      <c r="G878" s="146"/>
      <c r="H878" s="78" t="s">
        <v>228</v>
      </c>
    </row>
    <row r="879" spans="2:8" s="149" customFormat="1" ht="31.5" x14ac:dyDescent="0.25">
      <c r="B879" s="76" t="s">
        <v>286</v>
      </c>
      <c r="C879" s="77" t="s">
        <v>5489</v>
      </c>
      <c r="D879" s="77" t="s">
        <v>288</v>
      </c>
      <c r="E879" s="100"/>
      <c r="F879" s="100"/>
      <c r="G879" s="146"/>
      <c r="H879" s="78" t="s">
        <v>228</v>
      </c>
    </row>
    <row r="880" spans="2:8" s="746" customFormat="1" ht="47.25" x14ac:dyDescent="0.25">
      <c r="B880" s="79" t="s">
        <v>289</v>
      </c>
      <c r="C880" s="80" t="s">
        <v>5491</v>
      </c>
      <c r="D880" s="80" t="s">
        <v>5490</v>
      </c>
      <c r="E880" s="99"/>
      <c r="F880" s="99"/>
      <c r="G880" s="99"/>
      <c r="H880" s="745" t="s">
        <v>228</v>
      </c>
    </row>
    <row r="881" spans="2:8" s="150" customFormat="1" ht="47.25" x14ac:dyDescent="0.25">
      <c r="B881" s="76" t="s">
        <v>292</v>
      </c>
      <c r="C881" s="77" t="s">
        <v>5492</v>
      </c>
      <c r="D881" s="77" t="s">
        <v>293</v>
      </c>
      <c r="E881" s="100"/>
      <c r="F881" s="100"/>
      <c r="G881" s="100"/>
      <c r="H881" s="78" t="s">
        <v>228</v>
      </c>
    </row>
    <row r="882" spans="2:8" s="150" customFormat="1" ht="47.25" x14ac:dyDescent="0.25">
      <c r="B882" s="76" t="s">
        <v>294</v>
      </c>
      <c r="C882" s="77" t="s">
        <v>5494</v>
      </c>
      <c r="D882" s="77" t="s">
        <v>5493</v>
      </c>
      <c r="E882" s="100"/>
      <c r="F882" s="100"/>
      <c r="G882" s="100"/>
      <c r="H882" s="78" t="s">
        <v>228</v>
      </c>
    </row>
    <row r="883" spans="2:8" s="150" customFormat="1" x14ac:dyDescent="0.25">
      <c r="B883" s="76"/>
      <c r="C883" s="77"/>
      <c r="D883" s="77"/>
      <c r="E883" s="100"/>
      <c r="F883" s="100"/>
      <c r="G883" s="100"/>
      <c r="H883" s="78"/>
    </row>
    <row r="884" spans="2:8" s="150" customFormat="1" x14ac:dyDescent="0.25">
      <c r="B884" s="66" t="s">
        <v>3513</v>
      </c>
      <c r="C884" s="66"/>
      <c r="D884" s="123"/>
      <c r="E884" s="124"/>
      <c r="F884" s="124"/>
      <c r="G884" s="124"/>
      <c r="H884" s="125"/>
    </row>
    <row r="885" spans="2:8" ht="47.25" x14ac:dyDescent="0.25">
      <c r="B885" s="68" t="s">
        <v>3514</v>
      </c>
      <c r="C885" s="68"/>
      <c r="D885" s="68" t="s">
        <v>3515</v>
      </c>
      <c r="E885" s="69"/>
      <c r="F885" s="70">
        <v>17.250847457627117</v>
      </c>
      <c r="G885" s="70">
        <v>13.250847457627113</v>
      </c>
      <c r="H885" s="121"/>
    </row>
    <row r="886" spans="2:8" s="62" customFormat="1" ht="47.25" x14ac:dyDescent="0.25">
      <c r="B886" s="115" t="s">
        <v>3516</v>
      </c>
      <c r="C886" s="115"/>
      <c r="D886" s="68" t="s">
        <v>3517</v>
      </c>
      <c r="E886" s="69" t="s">
        <v>3292</v>
      </c>
      <c r="F886" s="69" t="s">
        <v>4086</v>
      </c>
      <c r="G886" s="70">
        <v>77.69</v>
      </c>
      <c r="H886" s="126"/>
    </row>
    <row r="887" spans="2:8" s="61" customFormat="1" ht="31.5" x14ac:dyDescent="0.25">
      <c r="B887" s="72" t="s">
        <v>2201</v>
      </c>
      <c r="C887" s="72" t="s">
        <v>2202</v>
      </c>
      <c r="D887" s="72" t="s">
        <v>2203</v>
      </c>
      <c r="E887" s="73" t="s">
        <v>3292</v>
      </c>
      <c r="F887" s="87">
        <v>100</v>
      </c>
      <c r="G887" s="87">
        <v>100</v>
      </c>
      <c r="H887" s="75" t="s">
        <v>3518</v>
      </c>
    </row>
    <row r="888" spans="2:8" s="62" customFormat="1" x14ac:dyDescent="0.25">
      <c r="B888" s="76" t="s">
        <v>2204</v>
      </c>
      <c r="C888" s="77" t="s">
        <v>2205</v>
      </c>
      <c r="D888" s="77" t="s">
        <v>3656</v>
      </c>
      <c r="E888" s="100" t="s">
        <v>3372</v>
      </c>
      <c r="F888" s="100"/>
      <c r="G888" s="146"/>
      <c r="H888" s="78" t="s">
        <v>3518</v>
      </c>
    </row>
    <row r="889" spans="2:8" s="164" customFormat="1" ht="31.5" x14ac:dyDescent="0.25">
      <c r="B889" s="76" t="s">
        <v>2207</v>
      </c>
      <c r="C889" s="77" t="s">
        <v>2208</v>
      </c>
      <c r="D889" s="77" t="s">
        <v>3683</v>
      </c>
      <c r="E889" s="100" t="s">
        <v>3372</v>
      </c>
      <c r="F889" s="100"/>
      <c r="G889" s="146"/>
      <c r="H889" s="78" t="s">
        <v>3518</v>
      </c>
    </row>
    <row r="890" spans="2:8" s="149" customFormat="1" ht="31.5" x14ac:dyDescent="0.25">
      <c r="B890" s="76" t="s">
        <v>2210</v>
      </c>
      <c r="C890" s="77" t="s">
        <v>2211</v>
      </c>
      <c r="D890" s="77" t="s">
        <v>3704</v>
      </c>
      <c r="E890" s="100" t="s">
        <v>3372</v>
      </c>
      <c r="F890" s="100"/>
      <c r="G890" s="146"/>
      <c r="H890" s="78" t="s">
        <v>3518</v>
      </c>
    </row>
    <row r="891" spans="2:8" s="149" customFormat="1" x14ac:dyDescent="0.25">
      <c r="B891" s="76" t="s">
        <v>2213</v>
      </c>
      <c r="C891" s="77" t="s">
        <v>2214</v>
      </c>
      <c r="D891" s="77" t="s">
        <v>5495</v>
      </c>
      <c r="E891" s="100" t="s">
        <v>3372</v>
      </c>
      <c r="F891" s="100"/>
      <c r="G891" s="146"/>
      <c r="H891" s="78" t="s">
        <v>3518</v>
      </c>
    </row>
    <row r="892" spans="2:8" s="149" customFormat="1" x14ac:dyDescent="0.25">
      <c r="B892" s="76" t="s">
        <v>2216</v>
      </c>
      <c r="C892" s="77" t="s">
        <v>2217</v>
      </c>
      <c r="D892" s="77" t="s">
        <v>2218</v>
      </c>
      <c r="E892" s="100" t="s">
        <v>3372</v>
      </c>
      <c r="F892" s="100"/>
      <c r="G892" s="146"/>
      <c r="H892" s="78" t="s">
        <v>3518</v>
      </c>
    </row>
    <row r="893" spans="2:8" s="164" customFormat="1" ht="31.5" x14ac:dyDescent="0.25">
      <c r="B893" s="76" t="s">
        <v>2219</v>
      </c>
      <c r="C893" s="77" t="s">
        <v>2220</v>
      </c>
      <c r="D893" s="77" t="s">
        <v>5496</v>
      </c>
      <c r="E893" s="100"/>
      <c r="F893" s="100"/>
      <c r="G893" s="146"/>
      <c r="H893" s="78" t="s">
        <v>3518</v>
      </c>
    </row>
    <row r="894" spans="2:8" s="164" customFormat="1" ht="31.5" x14ac:dyDescent="0.25">
      <c r="B894" s="79" t="s">
        <v>2222</v>
      </c>
      <c r="C894" s="80" t="s">
        <v>2223</v>
      </c>
      <c r="D894" s="77" t="s">
        <v>5497</v>
      </c>
      <c r="E894" s="100"/>
      <c r="F894" s="100"/>
      <c r="G894" s="147"/>
      <c r="H894" s="78" t="s">
        <v>3518</v>
      </c>
    </row>
    <row r="895" spans="2:8" s="149" customFormat="1" ht="31.5" x14ac:dyDescent="0.25">
      <c r="B895" s="76" t="s">
        <v>2225</v>
      </c>
      <c r="C895" s="77" t="s">
        <v>3888</v>
      </c>
      <c r="D895" s="77" t="s">
        <v>3889</v>
      </c>
      <c r="E895" s="100" t="s">
        <v>3372</v>
      </c>
      <c r="F895" s="100"/>
      <c r="G895" s="146"/>
      <c r="H895" s="78" t="s">
        <v>3518</v>
      </c>
    </row>
    <row r="896" spans="2:8" s="149" customFormat="1" ht="31.5" x14ac:dyDescent="0.25">
      <c r="B896" s="76" t="s">
        <v>2228</v>
      </c>
      <c r="C896" s="77" t="s">
        <v>2226</v>
      </c>
      <c r="D896" s="77" t="s">
        <v>3917</v>
      </c>
      <c r="E896" s="100" t="s">
        <v>3372</v>
      </c>
      <c r="F896" s="100"/>
      <c r="G896" s="146"/>
      <c r="H896" s="78" t="s">
        <v>3518</v>
      </c>
    </row>
    <row r="897" spans="2:8" s="151" customFormat="1" ht="63" x14ac:dyDescent="0.25">
      <c r="B897" s="72" t="s">
        <v>3255</v>
      </c>
      <c r="C897" s="72" t="s">
        <v>3884</v>
      </c>
      <c r="D897" s="72" t="s">
        <v>3252</v>
      </c>
      <c r="E897" s="73" t="s">
        <v>3292</v>
      </c>
      <c r="F897" s="87">
        <v>45</v>
      </c>
      <c r="G897" s="87">
        <v>70</v>
      </c>
      <c r="H897" s="75" t="s">
        <v>1491</v>
      </c>
    </row>
    <row r="898" spans="2:8" ht="47.25" x14ac:dyDescent="0.25">
      <c r="B898" s="76" t="s">
        <v>1577</v>
      </c>
      <c r="C898" s="76" t="s">
        <v>1578</v>
      </c>
      <c r="D898" s="77" t="s">
        <v>3653</v>
      </c>
      <c r="E898" s="100" t="s">
        <v>3372</v>
      </c>
      <c r="F898" s="100"/>
      <c r="G898" s="146"/>
      <c r="H898" s="78" t="s">
        <v>1491</v>
      </c>
    </row>
    <row r="899" spans="2:8" s="149" customFormat="1" ht="47.25" x14ac:dyDescent="0.25">
      <c r="B899" s="76" t="s">
        <v>1580</v>
      </c>
      <c r="C899" s="76" t="s">
        <v>1581</v>
      </c>
      <c r="D899" s="77" t="s">
        <v>3689</v>
      </c>
      <c r="E899" s="100" t="s">
        <v>3522</v>
      </c>
      <c r="F899" s="100"/>
      <c r="G899" s="146"/>
      <c r="H899" s="78" t="s">
        <v>1491</v>
      </c>
    </row>
    <row r="900" spans="2:8" s="149" customFormat="1" ht="47.25" x14ac:dyDescent="0.25">
      <c r="B900" s="76" t="s">
        <v>1582</v>
      </c>
      <c r="C900" s="76" t="s">
        <v>1583</v>
      </c>
      <c r="D900" s="77" t="s">
        <v>3818</v>
      </c>
      <c r="E900" s="100" t="s">
        <v>3372</v>
      </c>
      <c r="F900" s="100"/>
      <c r="G900" s="146"/>
      <c r="H900" s="78" t="s">
        <v>1491</v>
      </c>
    </row>
    <row r="901" spans="2:8" s="164" customFormat="1" ht="47.25" x14ac:dyDescent="0.25">
      <c r="B901" s="76" t="s">
        <v>1584</v>
      </c>
      <c r="C901" s="76" t="s">
        <v>1585</v>
      </c>
      <c r="D901" s="77" t="s">
        <v>3819</v>
      </c>
      <c r="E901" s="100" t="s">
        <v>3372</v>
      </c>
      <c r="F901" s="100"/>
      <c r="G901" s="146"/>
      <c r="H901" s="78" t="s">
        <v>1491</v>
      </c>
    </row>
    <row r="902" spans="2:8" s="164" customFormat="1" ht="47.25" x14ac:dyDescent="0.25">
      <c r="B902" s="76" t="s">
        <v>1586</v>
      </c>
      <c r="C902" s="76" t="s">
        <v>1587</v>
      </c>
      <c r="D902" s="77" t="s">
        <v>3820</v>
      </c>
      <c r="E902" s="100" t="s">
        <v>3372</v>
      </c>
      <c r="F902" s="100"/>
      <c r="G902" s="146"/>
      <c r="H902" s="78" t="s">
        <v>1491</v>
      </c>
    </row>
    <row r="903" spans="2:8" s="164" customFormat="1" ht="47.25" x14ac:dyDescent="0.25">
      <c r="B903" s="79" t="s">
        <v>1589</v>
      </c>
      <c r="C903" s="79" t="s">
        <v>1590</v>
      </c>
      <c r="D903" s="80" t="s">
        <v>3826</v>
      </c>
      <c r="E903" s="100" t="s">
        <v>3372</v>
      </c>
      <c r="F903" s="99"/>
      <c r="G903" s="147"/>
      <c r="H903" s="78" t="s">
        <v>1491</v>
      </c>
    </row>
    <row r="904" spans="2:8" s="151" customFormat="1" ht="47.25" x14ac:dyDescent="0.25">
      <c r="B904" s="72" t="s">
        <v>2363</v>
      </c>
      <c r="C904" s="72" t="s">
        <v>2364</v>
      </c>
      <c r="D904" s="72" t="s">
        <v>2365</v>
      </c>
      <c r="E904" s="73" t="s">
        <v>3292</v>
      </c>
      <c r="F904" s="73">
        <v>100</v>
      </c>
      <c r="G904" s="73">
        <v>100</v>
      </c>
      <c r="H904" s="75" t="s">
        <v>3344</v>
      </c>
    </row>
    <row r="905" spans="2:8" ht="31.5" x14ac:dyDescent="0.25">
      <c r="B905" s="77" t="s">
        <v>2366</v>
      </c>
      <c r="C905" s="77" t="s">
        <v>2367</v>
      </c>
      <c r="D905" s="77" t="s">
        <v>3657</v>
      </c>
      <c r="E905" s="100"/>
      <c r="F905" s="100"/>
      <c r="G905" s="146"/>
      <c r="H905" s="78" t="s">
        <v>3344</v>
      </c>
    </row>
    <row r="906" spans="2:8" s="149" customFormat="1" ht="31.5" x14ac:dyDescent="0.25">
      <c r="B906" s="77" t="s">
        <v>2369</v>
      </c>
      <c r="C906" s="77" t="s">
        <v>2370</v>
      </c>
      <c r="D906" s="77" t="s">
        <v>5498</v>
      </c>
      <c r="E906" s="100"/>
      <c r="F906" s="100"/>
      <c r="G906" s="146"/>
      <c r="H906" s="78" t="s">
        <v>3344</v>
      </c>
    </row>
    <row r="907" spans="2:8" s="149" customFormat="1" x14ac:dyDescent="0.25">
      <c r="B907" s="77" t="s">
        <v>2372</v>
      </c>
      <c r="C907" s="77" t="s">
        <v>3702</v>
      </c>
      <c r="D907" s="77" t="s">
        <v>2387</v>
      </c>
      <c r="E907" s="100"/>
      <c r="F907" s="100"/>
      <c r="G907" s="146"/>
      <c r="H907" s="78" t="s">
        <v>3344</v>
      </c>
    </row>
    <row r="908" spans="2:8" s="149" customFormat="1" ht="31.5" x14ac:dyDescent="0.25">
      <c r="B908" s="80" t="s">
        <v>2375</v>
      </c>
      <c r="C908" s="80" t="s">
        <v>2376</v>
      </c>
      <c r="D908" s="80" t="s">
        <v>3716</v>
      </c>
      <c r="E908" s="99"/>
      <c r="F908" s="99"/>
      <c r="G908" s="147"/>
      <c r="H908" s="78" t="s">
        <v>3344</v>
      </c>
    </row>
    <row r="909" spans="2:8" s="149" customFormat="1" x14ac:dyDescent="0.25">
      <c r="B909" s="77" t="s">
        <v>2378</v>
      </c>
      <c r="C909" s="77" t="s">
        <v>2379</v>
      </c>
      <c r="D909" s="77" t="s">
        <v>2380</v>
      </c>
      <c r="E909" s="100"/>
      <c r="F909" s="100"/>
      <c r="G909" s="146"/>
      <c r="H909" s="78" t="s">
        <v>3344</v>
      </c>
    </row>
    <row r="910" spans="2:8" s="151" customFormat="1" ht="31.5" x14ac:dyDescent="0.25">
      <c r="B910" s="72" t="s">
        <v>2381</v>
      </c>
      <c r="C910" s="72" t="s">
        <v>2382</v>
      </c>
      <c r="D910" s="72" t="s">
        <v>2383</v>
      </c>
      <c r="E910" s="73" t="s">
        <v>3292</v>
      </c>
      <c r="F910" s="87">
        <v>100</v>
      </c>
      <c r="G910" s="87">
        <v>100</v>
      </c>
      <c r="H910" s="75" t="s">
        <v>3344</v>
      </c>
    </row>
    <row r="911" spans="2:8" s="62" customFormat="1" ht="31.5" x14ac:dyDescent="0.25">
      <c r="B911" s="77" t="s">
        <v>2384</v>
      </c>
      <c r="C911" s="77" t="s">
        <v>5499</v>
      </c>
      <c r="D911" s="77" t="s">
        <v>5500</v>
      </c>
      <c r="E911" s="100"/>
      <c r="F911" s="100"/>
      <c r="G911" s="146"/>
      <c r="H911" s="78" t="s">
        <v>3344</v>
      </c>
    </row>
    <row r="912" spans="2:8" s="164" customFormat="1" ht="31.5" x14ac:dyDescent="0.25">
      <c r="B912" s="77" t="s">
        <v>2386</v>
      </c>
      <c r="C912" s="77" t="s">
        <v>3700</v>
      </c>
      <c r="D912" s="77" t="s">
        <v>5502</v>
      </c>
      <c r="E912" s="100"/>
      <c r="F912" s="100"/>
      <c r="G912" s="146"/>
      <c r="H912" s="78" t="s">
        <v>3344</v>
      </c>
    </row>
    <row r="913" spans="2:8" s="164" customFormat="1" ht="31.5" x14ac:dyDescent="0.25">
      <c r="B913" s="77" t="s">
        <v>2388</v>
      </c>
      <c r="C913" s="77" t="s">
        <v>3701</v>
      </c>
      <c r="D913" s="77" t="s">
        <v>5501</v>
      </c>
      <c r="E913" s="100"/>
      <c r="F913" s="100"/>
      <c r="G913" s="146"/>
      <c r="H913" s="78" t="s">
        <v>3344</v>
      </c>
    </row>
    <row r="914" spans="2:8" s="149" customFormat="1" ht="47.25" x14ac:dyDescent="0.25">
      <c r="B914" s="77" t="s">
        <v>2390</v>
      </c>
      <c r="C914" s="77" t="s">
        <v>5503</v>
      </c>
      <c r="D914" s="77" t="s">
        <v>2392</v>
      </c>
      <c r="E914" s="100"/>
      <c r="F914" s="100"/>
      <c r="G914" s="146"/>
      <c r="H914" s="78" t="s">
        <v>3344</v>
      </c>
    </row>
    <row r="915" spans="2:8" s="149" customFormat="1" ht="31.5" x14ac:dyDescent="0.25">
      <c r="B915" s="77" t="s">
        <v>2393</v>
      </c>
      <c r="C915" s="77" t="s">
        <v>5504</v>
      </c>
      <c r="D915" s="77" t="s">
        <v>5505</v>
      </c>
      <c r="E915" s="100"/>
      <c r="F915" s="100"/>
      <c r="G915" s="146"/>
      <c r="H915" s="78" t="s">
        <v>3344</v>
      </c>
    </row>
    <row r="916" spans="2:8" s="149" customFormat="1" ht="31.5" x14ac:dyDescent="0.25">
      <c r="B916" s="77" t="s">
        <v>2395</v>
      </c>
      <c r="C916" s="77" t="s">
        <v>2396</v>
      </c>
      <c r="D916" s="77" t="s">
        <v>3795</v>
      </c>
      <c r="E916" s="100"/>
      <c r="F916" s="100"/>
      <c r="G916" s="146"/>
      <c r="H916" s="78" t="s">
        <v>3344</v>
      </c>
    </row>
    <row r="917" spans="2:8" s="149" customFormat="1" ht="31.5" x14ac:dyDescent="0.25">
      <c r="B917" s="77" t="s">
        <v>2397</v>
      </c>
      <c r="C917" s="77" t="s">
        <v>2398</v>
      </c>
      <c r="D917" s="77" t="s">
        <v>3853</v>
      </c>
      <c r="E917" s="100"/>
      <c r="F917" s="100"/>
      <c r="G917" s="146"/>
      <c r="H917" s="78" t="s">
        <v>3344</v>
      </c>
    </row>
    <row r="918" spans="2:8" s="149" customFormat="1" ht="40.5" customHeight="1" x14ac:dyDescent="0.25">
      <c r="B918" s="76" t="s">
        <v>2400</v>
      </c>
      <c r="C918" s="76" t="s">
        <v>5506</v>
      </c>
      <c r="D918" s="77" t="s">
        <v>5507</v>
      </c>
      <c r="E918" s="100"/>
      <c r="F918" s="100"/>
      <c r="G918" s="146"/>
      <c r="H918" s="78" t="s">
        <v>3344</v>
      </c>
    </row>
    <row r="919" spans="2:8" s="149" customFormat="1" ht="47.25" x14ac:dyDescent="0.25">
      <c r="B919" s="76" t="s">
        <v>2401</v>
      </c>
      <c r="C919" s="77" t="s">
        <v>2402</v>
      </c>
      <c r="D919" s="77" t="s">
        <v>3892</v>
      </c>
      <c r="E919" s="100"/>
      <c r="F919" s="100"/>
      <c r="G919" s="146"/>
      <c r="H919" s="78" t="s">
        <v>3344</v>
      </c>
    </row>
    <row r="920" spans="2:8" s="149" customFormat="1" ht="31.5" x14ac:dyDescent="0.25">
      <c r="B920" s="76" t="s">
        <v>2404</v>
      </c>
      <c r="C920" s="77" t="s">
        <v>2405</v>
      </c>
      <c r="D920" s="77" t="s">
        <v>3893</v>
      </c>
      <c r="E920" s="100"/>
      <c r="F920" s="100"/>
      <c r="G920" s="146"/>
      <c r="H920" s="78" t="s">
        <v>3344</v>
      </c>
    </row>
    <row r="921" spans="2:8" s="151" customFormat="1" ht="47.25" x14ac:dyDescent="0.25">
      <c r="B921" s="72" t="s">
        <v>2407</v>
      </c>
      <c r="C921" s="72" t="s">
        <v>2364</v>
      </c>
      <c r="D921" s="72" t="s">
        <v>2408</v>
      </c>
      <c r="E921" s="73" t="s">
        <v>3292</v>
      </c>
      <c r="F921" s="87">
        <v>100</v>
      </c>
      <c r="G921" s="87">
        <v>100</v>
      </c>
      <c r="H921" s="75" t="s">
        <v>3344</v>
      </c>
    </row>
    <row r="922" spans="2:8" ht="31.5" x14ac:dyDescent="0.25">
      <c r="B922" s="76" t="s">
        <v>2409</v>
      </c>
      <c r="C922" s="77" t="s">
        <v>2410</v>
      </c>
      <c r="D922" s="77" t="s">
        <v>5508</v>
      </c>
      <c r="E922" s="100"/>
      <c r="F922" s="100"/>
      <c r="G922" s="146"/>
      <c r="H922" s="78" t="s">
        <v>3344</v>
      </c>
    </row>
    <row r="923" spans="2:8" s="149" customFormat="1" x14ac:dyDescent="0.25">
      <c r="B923" s="76" t="s">
        <v>2412</v>
      </c>
      <c r="C923" s="77" t="s">
        <v>5509</v>
      </c>
      <c r="D923" s="77" t="s">
        <v>5510</v>
      </c>
      <c r="E923" s="100"/>
      <c r="F923" s="100"/>
      <c r="G923" s="146"/>
      <c r="H923" s="78" t="s">
        <v>3344</v>
      </c>
    </row>
    <row r="924" spans="2:8" s="149" customFormat="1" ht="31.5" x14ac:dyDescent="0.25">
      <c r="B924" s="76" t="s">
        <v>2415</v>
      </c>
      <c r="C924" s="76" t="s">
        <v>2416</v>
      </c>
      <c r="D924" s="77" t="s">
        <v>3847</v>
      </c>
      <c r="E924" s="100"/>
      <c r="F924" s="100"/>
      <c r="G924" s="146"/>
      <c r="H924" s="78" t="s">
        <v>3344</v>
      </c>
    </row>
    <row r="925" spans="2:8" s="149" customFormat="1" ht="31.5" x14ac:dyDescent="0.25">
      <c r="B925" s="76" t="s">
        <v>2418</v>
      </c>
      <c r="C925" s="77" t="s">
        <v>2419</v>
      </c>
      <c r="D925" s="77" t="s">
        <v>5511</v>
      </c>
      <c r="E925" s="100"/>
      <c r="F925" s="100"/>
      <c r="G925" s="146"/>
      <c r="H925" s="78" t="s">
        <v>3344</v>
      </c>
    </row>
    <row r="926" spans="2:8" s="149" customFormat="1" ht="31.5" x14ac:dyDescent="0.25">
      <c r="B926" s="76" t="s">
        <v>2421</v>
      </c>
      <c r="C926" s="76" t="s">
        <v>5512</v>
      </c>
      <c r="D926" s="77" t="s">
        <v>3908</v>
      </c>
      <c r="E926" s="100"/>
      <c r="F926" s="100"/>
      <c r="G926" s="146"/>
      <c r="H926" s="78" t="s">
        <v>3344</v>
      </c>
    </row>
    <row r="927" spans="2:8" s="151" customFormat="1" ht="47.25" x14ac:dyDescent="0.25">
      <c r="B927" s="68" t="s">
        <v>3519</v>
      </c>
      <c r="C927" s="68"/>
      <c r="D927" s="68" t="s">
        <v>3520</v>
      </c>
      <c r="E927" s="69"/>
      <c r="F927" s="70">
        <v>17.250847457627117</v>
      </c>
      <c r="G927" s="70">
        <v>13.250847457627113</v>
      </c>
      <c r="H927" s="69"/>
    </row>
    <row r="928" spans="2:8" s="57" customFormat="1" ht="31.5" x14ac:dyDescent="0.25">
      <c r="B928" s="72" t="s">
        <v>1782</v>
      </c>
      <c r="C928" s="72" t="s">
        <v>1783</v>
      </c>
      <c r="D928" s="72" t="s">
        <v>1784</v>
      </c>
      <c r="E928" s="73" t="s">
        <v>3292</v>
      </c>
      <c r="F928" s="87">
        <v>100</v>
      </c>
      <c r="G928" s="87">
        <v>100</v>
      </c>
      <c r="H928" s="75" t="s">
        <v>1750</v>
      </c>
    </row>
    <row r="929" spans="2:8" ht="31.5" x14ac:dyDescent="0.25">
      <c r="B929" s="76" t="s">
        <v>1785</v>
      </c>
      <c r="C929" s="77" t="s">
        <v>1786</v>
      </c>
      <c r="D929" s="77" t="s">
        <v>1787</v>
      </c>
      <c r="E929" s="100"/>
      <c r="F929" s="100"/>
      <c r="G929" s="146"/>
      <c r="H929" s="78" t="s">
        <v>1750</v>
      </c>
    </row>
    <row r="930" spans="2:8" s="149" customFormat="1" ht="31.5" x14ac:dyDescent="0.25">
      <c r="B930" s="76" t="s">
        <v>1788</v>
      </c>
      <c r="C930" s="77" t="s">
        <v>5513</v>
      </c>
      <c r="D930" s="77" t="s">
        <v>1790</v>
      </c>
      <c r="E930" s="100"/>
      <c r="F930" s="100"/>
      <c r="G930" s="146"/>
      <c r="H930" s="78" t="s">
        <v>1750</v>
      </c>
    </row>
    <row r="931" spans="2:8" s="149" customFormat="1" ht="63" x14ac:dyDescent="0.25">
      <c r="B931" s="76" t="s">
        <v>1791</v>
      </c>
      <c r="C931" s="77" t="s">
        <v>1792</v>
      </c>
      <c r="D931" s="77" t="s">
        <v>5514</v>
      </c>
      <c r="E931" s="100"/>
      <c r="F931" s="100"/>
      <c r="G931" s="146"/>
      <c r="H931" s="78" t="s">
        <v>1750</v>
      </c>
    </row>
    <row r="932" spans="2:8" s="151" customFormat="1" ht="47.25" x14ac:dyDescent="0.25">
      <c r="B932" s="72" t="s">
        <v>1752</v>
      </c>
      <c r="C932" s="72" t="s">
        <v>1753</v>
      </c>
      <c r="D932" s="72" t="s">
        <v>1754</v>
      </c>
      <c r="E932" s="73" t="s">
        <v>3292</v>
      </c>
      <c r="F932" s="87">
        <v>100</v>
      </c>
      <c r="G932" s="87">
        <v>100</v>
      </c>
      <c r="H932" s="75" t="s">
        <v>1750</v>
      </c>
    </row>
    <row r="933" spans="2:8" ht="31.5" x14ac:dyDescent="0.25">
      <c r="B933" s="76" t="s">
        <v>1755</v>
      </c>
      <c r="C933" s="77" t="s">
        <v>1756</v>
      </c>
      <c r="D933" s="77" t="s">
        <v>1757</v>
      </c>
      <c r="E933" s="100"/>
      <c r="F933" s="100"/>
      <c r="G933" s="146"/>
      <c r="H933" s="78" t="s">
        <v>1750</v>
      </c>
    </row>
    <row r="934" spans="2:8" s="149" customFormat="1" ht="31.5" x14ac:dyDescent="0.25">
      <c r="B934" s="76" t="s">
        <v>1758</v>
      </c>
      <c r="C934" s="77" t="s">
        <v>1759</v>
      </c>
      <c r="D934" s="77" t="s">
        <v>1760</v>
      </c>
      <c r="E934" s="100"/>
      <c r="F934" s="100"/>
      <c r="G934" s="146"/>
      <c r="H934" s="78" t="s">
        <v>1750</v>
      </c>
    </row>
    <row r="935" spans="2:8" s="149" customFormat="1" ht="47.25" x14ac:dyDescent="0.25">
      <c r="B935" s="76" t="s">
        <v>1761</v>
      </c>
      <c r="C935" s="77" t="s">
        <v>1762</v>
      </c>
      <c r="D935" s="77" t="s">
        <v>5515</v>
      </c>
      <c r="E935" s="100"/>
      <c r="F935" s="100"/>
      <c r="G935" s="146"/>
      <c r="H935" s="78" t="s">
        <v>1750</v>
      </c>
    </row>
    <row r="936" spans="2:8" s="149" customFormat="1" ht="63" x14ac:dyDescent="0.25">
      <c r="B936" s="76" t="s">
        <v>1764</v>
      </c>
      <c r="C936" s="77" t="s">
        <v>5516</v>
      </c>
      <c r="D936" s="77" t="s">
        <v>5517</v>
      </c>
      <c r="E936" s="100"/>
      <c r="F936" s="100"/>
      <c r="G936" s="146"/>
      <c r="H936" s="78" t="s">
        <v>1750</v>
      </c>
    </row>
    <row r="937" spans="2:8" s="149" customFormat="1" ht="47.25" x14ac:dyDescent="0.25">
      <c r="B937" s="76" t="s">
        <v>1767</v>
      </c>
      <c r="C937" s="77" t="s">
        <v>1768</v>
      </c>
      <c r="D937" s="77" t="s">
        <v>1769</v>
      </c>
      <c r="E937" s="100"/>
      <c r="F937" s="100"/>
      <c r="G937" s="146"/>
      <c r="H937" s="78" t="s">
        <v>1750</v>
      </c>
    </row>
    <row r="938" spans="2:8" s="149" customFormat="1" ht="47.25" x14ac:dyDescent="0.25">
      <c r="B938" s="76" t="s">
        <v>1770</v>
      </c>
      <c r="C938" s="76" t="s">
        <v>1771</v>
      </c>
      <c r="D938" s="77" t="s">
        <v>3792</v>
      </c>
      <c r="E938" s="100"/>
      <c r="F938" s="100"/>
      <c r="G938" s="146"/>
      <c r="H938" s="78" t="s">
        <v>1750</v>
      </c>
    </row>
    <row r="939" spans="2:8" s="149" customFormat="1" ht="31.5" x14ac:dyDescent="0.25">
      <c r="B939" s="76" t="s">
        <v>1773</v>
      </c>
      <c r="C939" s="77" t="s">
        <v>1774</v>
      </c>
      <c r="D939" s="77" t="s">
        <v>1775</v>
      </c>
      <c r="E939" s="100"/>
      <c r="F939" s="100"/>
      <c r="G939" s="146"/>
      <c r="H939" s="78" t="s">
        <v>1750</v>
      </c>
    </row>
    <row r="940" spans="2:8" s="149" customFormat="1" ht="31.5" x14ac:dyDescent="0.25">
      <c r="B940" s="76" t="s">
        <v>1776</v>
      </c>
      <c r="C940" s="77" t="s">
        <v>5518</v>
      </c>
      <c r="D940" s="77" t="s">
        <v>5519</v>
      </c>
      <c r="E940" s="100"/>
      <c r="F940" s="100"/>
      <c r="G940" s="146"/>
      <c r="H940" s="78" t="s">
        <v>1750</v>
      </c>
    </row>
    <row r="941" spans="2:8" s="149" customFormat="1" ht="47.25" x14ac:dyDescent="0.25">
      <c r="B941" s="76" t="s">
        <v>1779</v>
      </c>
      <c r="C941" s="77" t="s">
        <v>1780</v>
      </c>
      <c r="D941" s="77" t="s">
        <v>1781</v>
      </c>
      <c r="E941" s="100"/>
      <c r="F941" s="100"/>
      <c r="G941" s="146"/>
      <c r="H941" s="78" t="s">
        <v>1750</v>
      </c>
    </row>
    <row r="942" spans="2:8" s="151" customFormat="1" ht="31.5" x14ac:dyDescent="0.25">
      <c r="B942" s="72" t="s">
        <v>108</v>
      </c>
      <c r="C942" s="72" t="s">
        <v>1794</v>
      </c>
      <c r="D942" s="72" t="s">
        <v>1795</v>
      </c>
      <c r="E942" s="73" t="s">
        <v>3292</v>
      </c>
      <c r="F942" s="87">
        <v>100</v>
      </c>
      <c r="G942" s="87">
        <v>100</v>
      </c>
      <c r="H942" s="75" t="s">
        <v>1750</v>
      </c>
    </row>
    <row r="943" spans="2:8" ht="47.25" x14ac:dyDescent="0.25">
      <c r="B943" s="76" t="s">
        <v>1796</v>
      </c>
      <c r="C943" s="77" t="s">
        <v>1797</v>
      </c>
      <c r="D943" s="77" t="s">
        <v>1798</v>
      </c>
      <c r="E943" s="100"/>
      <c r="F943" s="100"/>
      <c r="G943" s="146"/>
      <c r="H943" s="78" t="s">
        <v>1750</v>
      </c>
    </row>
    <row r="944" spans="2:8" s="149" customFormat="1" ht="47.25" x14ac:dyDescent="0.25">
      <c r="B944" s="76" t="s">
        <v>1799</v>
      </c>
      <c r="C944" s="77" t="s">
        <v>1800</v>
      </c>
      <c r="D944" s="77" t="s">
        <v>1801</v>
      </c>
      <c r="E944" s="100"/>
      <c r="F944" s="100"/>
      <c r="G944" s="146"/>
      <c r="H944" s="78" t="s">
        <v>1750</v>
      </c>
    </row>
    <row r="945" spans="2:8" s="149" customFormat="1" ht="31.5" x14ac:dyDescent="0.25">
      <c r="B945" s="76" t="s">
        <v>1802</v>
      </c>
      <c r="C945" s="77" t="s">
        <v>1803</v>
      </c>
      <c r="D945" s="77" t="s">
        <v>1804</v>
      </c>
      <c r="E945" s="100"/>
      <c r="F945" s="100"/>
      <c r="G945" s="146"/>
      <c r="H945" s="78" t="s">
        <v>1750</v>
      </c>
    </row>
    <row r="946" spans="2:8" s="149" customFormat="1" ht="31.5" x14ac:dyDescent="0.25">
      <c r="B946" s="76" t="s">
        <v>1805</v>
      </c>
      <c r="C946" s="77" t="s">
        <v>5520</v>
      </c>
      <c r="D946" s="77" t="s">
        <v>1807</v>
      </c>
      <c r="E946" s="100"/>
      <c r="F946" s="100"/>
      <c r="G946" s="146"/>
      <c r="H946" s="78" t="s">
        <v>1750</v>
      </c>
    </row>
    <row r="947" spans="2:8" s="149" customFormat="1" ht="31.5" x14ac:dyDescent="0.25">
      <c r="B947" s="76" t="s">
        <v>111</v>
      </c>
      <c r="C947" s="76" t="s">
        <v>112</v>
      </c>
      <c r="D947" s="76" t="s">
        <v>113</v>
      </c>
      <c r="E947" s="100"/>
      <c r="F947" s="100"/>
      <c r="G947" s="146"/>
      <c r="H947" s="78" t="s">
        <v>92</v>
      </c>
    </row>
    <row r="948" spans="2:8" s="151" customFormat="1" ht="31.5" x14ac:dyDescent="0.25">
      <c r="B948" s="91" t="s">
        <v>101</v>
      </c>
      <c r="C948" s="91" t="s">
        <v>102</v>
      </c>
      <c r="D948" s="91" t="s">
        <v>103</v>
      </c>
      <c r="E948" s="73" t="s">
        <v>3521</v>
      </c>
      <c r="F948" s="73">
        <v>13</v>
      </c>
      <c r="G948" s="73">
        <v>15</v>
      </c>
      <c r="H948" s="75" t="s">
        <v>92</v>
      </c>
    </row>
    <row r="949" spans="2:8" ht="31.5" x14ac:dyDescent="0.25">
      <c r="B949" s="76" t="s">
        <v>104</v>
      </c>
      <c r="C949" s="76" t="s">
        <v>3663</v>
      </c>
      <c r="D949" s="76" t="s">
        <v>3664</v>
      </c>
      <c r="E949" s="100" t="s">
        <v>3372</v>
      </c>
      <c r="F949" s="100"/>
      <c r="G949" s="146"/>
      <c r="H949" s="78" t="s">
        <v>92</v>
      </c>
    </row>
    <row r="950" spans="2:8" s="151" customFormat="1" ht="31.5" x14ac:dyDescent="0.25">
      <c r="B950" s="72" t="s">
        <v>2000</v>
      </c>
      <c r="C950" s="72" t="s">
        <v>2001</v>
      </c>
      <c r="D950" s="72" t="s">
        <v>2002</v>
      </c>
      <c r="E950" s="73" t="s">
        <v>3292</v>
      </c>
      <c r="F950" s="87">
        <v>100</v>
      </c>
      <c r="G950" s="87">
        <v>100</v>
      </c>
      <c r="H950" s="75" t="s">
        <v>3523</v>
      </c>
    </row>
    <row r="951" spans="2:8" ht="63" x14ac:dyDescent="0.25">
      <c r="B951" s="76" t="s">
        <v>2003</v>
      </c>
      <c r="C951" s="77" t="s">
        <v>2004</v>
      </c>
      <c r="D951" s="77" t="s">
        <v>2005</v>
      </c>
      <c r="E951" s="100"/>
      <c r="F951" s="100"/>
      <c r="G951" s="146"/>
      <c r="H951" s="78" t="s">
        <v>3523</v>
      </c>
    </row>
    <row r="952" spans="2:8" s="149" customFormat="1" ht="31.5" x14ac:dyDescent="0.25">
      <c r="B952" s="76" t="s">
        <v>2006</v>
      </c>
      <c r="C952" s="77" t="s">
        <v>2007</v>
      </c>
      <c r="D952" s="77" t="s">
        <v>2008</v>
      </c>
      <c r="E952" s="100"/>
      <c r="F952" s="100"/>
      <c r="G952" s="146"/>
      <c r="H952" s="78" t="s">
        <v>3523</v>
      </c>
    </row>
    <row r="953" spans="2:8" s="149" customFormat="1" ht="31.5" x14ac:dyDescent="0.25">
      <c r="B953" s="76" t="s">
        <v>2009</v>
      </c>
      <c r="C953" s="77" t="s">
        <v>2010</v>
      </c>
      <c r="D953" s="77" t="s">
        <v>3864</v>
      </c>
      <c r="E953" s="100"/>
      <c r="F953" s="100"/>
      <c r="G953" s="146"/>
      <c r="H953" s="78" t="s">
        <v>3523</v>
      </c>
    </row>
    <row r="954" spans="2:8" s="151" customFormat="1" ht="31.5" x14ac:dyDescent="0.25">
      <c r="B954" s="127" t="s">
        <v>1919</v>
      </c>
      <c r="C954" s="127" t="s">
        <v>1920</v>
      </c>
      <c r="D954" s="127" t="s">
        <v>1921</v>
      </c>
      <c r="E954" s="81" t="s">
        <v>3292</v>
      </c>
      <c r="F954" s="175">
        <v>100</v>
      </c>
      <c r="G954" s="175">
        <v>100</v>
      </c>
      <c r="H954" s="75" t="s">
        <v>3523</v>
      </c>
    </row>
    <row r="955" spans="2:8" ht="31.5" x14ac:dyDescent="0.25">
      <c r="B955" s="76" t="s">
        <v>1922</v>
      </c>
      <c r="C955" s="77" t="s">
        <v>1923</v>
      </c>
      <c r="D955" s="77" t="s">
        <v>1924</v>
      </c>
      <c r="E955" s="100"/>
      <c r="F955" s="100"/>
      <c r="G955" s="146"/>
      <c r="H955" s="78" t="s">
        <v>3523</v>
      </c>
    </row>
    <row r="956" spans="2:8" s="149" customFormat="1" ht="31.5" x14ac:dyDescent="0.25">
      <c r="B956" s="76" t="s">
        <v>1925</v>
      </c>
      <c r="C956" s="77" t="s">
        <v>1926</v>
      </c>
      <c r="D956" s="77" t="s">
        <v>1927</v>
      </c>
      <c r="E956" s="100"/>
      <c r="F956" s="100"/>
      <c r="G956" s="146"/>
      <c r="H956" s="78" t="s">
        <v>3523</v>
      </c>
    </row>
    <row r="957" spans="2:8" s="149" customFormat="1" ht="31.5" x14ac:dyDescent="0.25">
      <c r="B957" s="76" t="s">
        <v>1928</v>
      </c>
      <c r="C957" s="77" t="s">
        <v>1929</v>
      </c>
      <c r="D957" s="77" t="s">
        <v>1930</v>
      </c>
      <c r="E957" s="100"/>
      <c r="F957" s="100"/>
      <c r="G957" s="146"/>
      <c r="H957" s="78" t="s">
        <v>3523</v>
      </c>
    </row>
    <row r="958" spans="2:8" s="149" customFormat="1" ht="31.5" x14ac:dyDescent="0.25">
      <c r="B958" s="76" t="s">
        <v>1931</v>
      </c>
      <c r="C958" s="77" t="s">
        <v>5522</v>
      </c>
      <c r="D958" s="77" t="s">
        <v>5521</v>
      </c>
      <c r="E958" s="100"/>
      <c r="F958" s="100"/>
      <c r="G958" s="146"/>
      <c r="H958" s="78" t="s">
        <v>3523</v>
      </c>
    </row>
    <row r="959" spans="2:8" s="149" customFormat="1" x14ac:dyDescent="0.25">
      <c r="B959" s="76"/>
      <c r="C959" s="77"/>
      <c r="D959" s="77"/>
      <c r="E959" s="100"/>
      <c r="F959" s="100"/>
      <c r="G959" s="146"/>
      <c r="H959" s="78"/>
    </row>
    <row r="960" spans="2:8" s="151" customFormat="1" ht="47.25" x14ac:dyDescent="0.25">
      <c r="B960" s="68" t="s">
        <v>3514</v>
      </c>
      <c r="C960" s="68"/>
      <c r="D960" s="68" t="s">
        <v>3524</v>
      </c>
      <c r="E960" s="111" t="s">
        <v>3292</v>
      </c>
      <c r="F960" s="111">
        <v>77.5</v>
      </c>
      <c r="G960" s="111">
        <v>85.2</v>
      </c>
      <c r="H960" s="144"/>
    </row>
    <row r="961" spans="2:8" s="57" customFormat="1" ht="47.25" x14ac:dyDescent="0.25">
      <c r="B961" s="68" t="s">
        <v>3525</v>
      </c>
      <c r="C961" s="68"/>
      <c r="D961" s="68" t="s">
        <v>3526</v>
      </c>
      <c r="E961" s="111" t="s">
        <v>3292</v>
      </c>
      <c r="F961" s="111">
        <v>30.7</v>
      </c>
      <c r="G961" s="111">
        <v>37</v>
      </c>
      <c r="H961" s="144"/>
    </row>
    <row r="962" spans="2:8" s="57" customFormat="1" ht="47.25" x14ac:dyDescent="0.25">
      <c r="B962" s="91" t="s">
        <v>115</v>
      </c>
      <c r="C962" s="91" t="s">
        <v>116</v>
      </c>
      <c r="D962" s="91" t="s">
        <v>117</v>
      </c>
      <c r="E962" s="73" t="s">
        <v>3292</v>
      </c>
      <c r="F962" s="87">
        <v>100</v>
      </c>
      <c r="G962" s="87">
        <v>100</v>
      </c>
      <c r="H962" s="75" t="s">
        <v>92</v>
      </c>
    </row>
    <row r="963" spans="2:8" ht="31.5" x14ac:dyDescent="0.25">
      <c r="B963" s="76" t="s">
        <v>118</v>
      </c>
      <c r="C963" s="77" t="s">
        <v>119</v>
      </c>
      <c r="D963" s="77" t="s">
        <v>120</v>
      </c>
      <c r="E963" s="100"/>
      <c r="F963" s="100"/>
      <c r="G963" s="146"/>
      <c r="H963" s="78" t="s">
        <v>92</v>
      </c>
    </row>
    <row r="964" spans="2:8" s="149" customFormat="1" ht="31.5" x14ac:dyDescent="0.25">
      <c r="B964" s="76" t="s">
        <v>121</v>
      </c>
      <c r="C964" s="77" t="s">
        <v>122</v>
      </c>
      <c r="D964" s="77" t="s">
        <v>3692</v>
      </c>
      <c r="E964" s="100"/>
      <c r="F964" s="100"/>
      <c r="G964" s="146"/>
      <c r="H964" s="78" t="s">
        <v>92</v>
      </c>
    </row>
    <row r="965" spans="2:8" s="149" customFormat="1" ht="47.25" x14ac:dyDescent="0.25">
      <c r="B965" s="76" t="s">
        <v>124</v>
      </c>
      <c r="C965" s="77" t="s">
        <v>5523</v>
      </c>
      <c r="D965" s="77" t="s">
        <v>5524</v>
      </c>
      <c r="E965" s="100"/>
      <c r="F965" s="100"/>
      <c r="G965" s="146"/>
      <c r="H965" s="78" t="s">
        <v>92</v>
      </c>
    </row>
    <row r="966" spans="2:8" s="151" customFormat="1" ht="47.25" x14ac:dyDescent="0.25">
      <c r="B966" s="200" t="s">
        <v>93</v>
      </c>
      <c r="C966" s="200" t="s">
        <v>94</v>
      </c>
      <c r="D966" s="200" t="s">
        <v>95</v>
      </c>
      <c r="E966" s="508" t="s">
        <v>3292</v>
      </c>
      <c r="F966" s="503">
        <v>7.4626865671641784</v>
      </c>
      <c r="G966" s="503">
        <v>100</v>
      </c>
      <c r="H966" s="78" t="s">
        <v>92</v>
      </c>
    </row>
    <row r="967" spans="2:8" s="149" customFormat="1" ht="31.5" x14ac:dyDescent="0.25">
      <c r="B967" s="198" t="s">
        <v>96</v>
      </c>
      <c r="C967" s="199" t="s">
        <v>5525</v>
      </c>
      <c r="D967" s="199" t="s">
        <v>98</v>
      </c>
      <c r="E967" s="119"/>
      <c r="F967" s="146"/>
      <c r="G967" s="146"/>
      <c r="H967" s="78" t="s">
        <v>92</v>
      </c>
    </row>
    <row r="968" spans="2:8" s="149" customFormat="1" ht="47.25" x14ac:dyDescent="0.25">
      <c r="B968" s="198" t="s">
        <v>99</v>
      </c>
      <c r="C968" s="199" t="s">
        <v>97</v>
      </c>
      <c r="D968" s="199" t="s">
        <v>5526</v>
      </c>
      <c r="E968" s="119"/>
      <c r="F968" s="146"/>
      <c r="G968" s="146"/>
      <c r="H968" s="78" t="s">
        <v>92</v>
      </c>
    </row>
    <row r="969" spans="2:8" s="149" customFormat="1" x14ac:dyDescent="0.25">
      <c r="B969" s="76"/>
      <c r="C969" s="77"/>
      <c r="D969" s="77"/>
      <c r="E969" s="100"/>
      <c r="F969" s="100"/>
      <c r="G969" s="146"/>
      <c r="H969" s="78"/>
    </row>
    <row r="970" spans="2:8" s="149" customFormat="1" ht="47.25" x14ac:dyDescent="0.25">
      <c r="B970" s="68" t="s">
        <v>3514</v>
      </c>
      <c r="C970" s="68"/>
      <c r="D970" s="68" t="s">
        <v>3527</v>
      </c>
      <c r="E970" s="69"/>
      <c r="F970" s="69">
        <v>60.19</v>
      </c>
      <c r="G970" s="69">
        <v>61.4</v>
      </c>
      <c r="H970" s="86"/>
    </row>
    <row r="971" spans="2:8" ht="47.25" x14ac:dyDescent="0.25">
      <c r="B971" s="68" t="s">
        <v>3528</v>
      </c>
      <c r="C971" s="68"/>
      <c r="D971" s="68" t="s">
        <v>3529</v>
      </c>
      <c r="E971" s="69" t="s">
        <v>3292</v>
      </c>
      <c r="F971" s="69">
        <v>54.89</v>
      </c>
      <c r="G971" s="70">
        <v>49.699999999999996</v>
      </c>
      <c r="H971" s="86"/>
    </row>
    <row r="972" spans="2:8" s="57" customFormat="1" ht="78.75" x14ac:dyDescent="0.25">
      <c r="B972" s="72" t="s">
        <v>1611</v>
      </c>
      <c r="C972" s="72" t="s">
        <v>1612</v>
      </c>
      <c r="D972" s="72" t="s">
        <v>1613</v>
      </c>
      <c r="E972" s="73" t="s">
        <v>3292</v>
      </c>
      <c r="F972" s="87">
        <v>42.222222222222221</v>
      </c>
      <c r="G972" s="87">
        <v>100</v>
      </c>
      <c r="H972" s="75" t="s">
        <v>3403</v>
      </c>
    </row>
    <row r="973" spans="2:8" ht="31.5" x14ac:dyDescent="0.25">
      <c r="B973" s="76" t="s">
        <v>1614</v>
      </c>
      <c r="C973" s="76" t="s">
        <v>1615</v>
      </c>
      <c r="D973" s="77" t="s">
        <v>1616</v>
      </c>
      <c r="E973" s="100" t="s">
        <v>3522</v>
      </c>
      <c r="F973" s="100"/>
      <c r="G973" s="100"/>
      <c r="H973" s="78" t="s">
        <v>3403</v>
      </c>
    </row>
    <row r="974" spans="2:8" s="152" customFormat="1" ht="47.25" x14ac:dyDescent="0.25">
      <c r="B974" s="72" t="s">
        <v>1676</v>
      </c>
      <c r="C974" s="72" t="s">
        <v>1677</v>
      </c>
      <c r="D974" s="72" t="s">
        <v>1678</v>
      </c>
      <c r="E974" s="73" t="s">
        <v>3292</v>
      </c>
      <c r="F974" s="128">
        <v>7.5308641975308635E-2</v>
      </c>
      <c r="G974" s="128">
        <v>0.18346211354470207</v>
      </c>
      <c r="H974" s="75" t="s">
        <v>3403</v>
      </c>
    </row>
    <row r="975" spans="2:8" ht="31.5" x14ac:dyDescent="0.25">
      <c r="B975" s="76" t="s">
        <v>1679</v>
      </c>
      <c r="C975" s="76" t="s">
        <v>3684</v>
      </c>
      <c r="D975" s="77" t="s">
        <v>3685</v>
      </c>
      <c r="E975" s="100"/>
      <c r="F975" s="100"/>
      <c r="G975" s="100"/>
      <c r="H975" s="78" t="s">
        <v>3403</v>
      </c>
    </row>
    <row r="976" spans="2:8" s="150" customFormat="1" ht="31.5" x14ac:dyDescent="0.25">
      <c r="B976" s="76" t="s">
        <v>1682</v>
      </c>
      <c r="C976" s="76" t="s">
        <v>5527</v>
      </c>
      <c r="D976" s="77" t="s">
        <v>3729</v>
      </c>
      <c r="E976" s="100"/>
      <c r="F976" s="100"/>
      <c r="G976" s="100"/>
      <c r="H976" s="78" t="s">
        <v>3403</v>
      </c>
    </row>
    <row r="977" spans="2:8" s="150" customFormat="1" x14ac:dyDescent="0.25">
      <c r="B977" s="76" t="s">
        <v>1685</v>
      </c>
      <c r="C977" s="76" t="s">
        <v>5528</v>
      </c>
      <c r="D977" s="77" t="s">
        <v>5529</v>
      </c>
      <c r="E977" s="100"/>
      <c r="F977" s="100"/>
      <c r="G977" s="100"/>
      <c r="H977" s="78" t="s">
        <v>3403</v>
      </c>
    </row>
    <row r="978" spans="2:8" s="152" customFormat="1" ht="63" x14ac:dyDescent="0.25">
      <c r="B978" s="72" t="s">
        <v>1632</v>
      </c>
      <c r="C978" s="72" t="s">
        <v>1633</v>
      </c>
      <c r="D978" s="72" t="s">
        <v>1634</v>
      </c>
      <c r="E978" s="73" t="s">
        <v>3292</v>
      </c>
      <c r="F978" s="73">
        <v>30</v>
      </c>
      <c r="G978" s="73">
        <v>100</v>
      </c>
      <c r="H978" s="75" t="s">
        <v>3403</v>
      </c>
    </row>
    <row r="979" spans="2:8" ht="31.5" x14ac:dyDescent="0.25">
      <c r="B979" s="76" t="s">
        <v>1635</v>
      </c>
      <c r="C979" s="76" t="s">
        <v>3649</v>
      </c>
      <c r="D979" s="77" t="s">
        <v>3648</v>
      </c>
      <c r="E979" s="100"/>
      <c r="F979" s="100"/>
      <c r="G979" s="100"/>
      <c r="H979" s="78" t="s">
        <v>3403</v>
      </c>
    </row>
    <row r="980" spans="2:8" s="150" customFormat="1" ht="47.25" x14ac:dyDescent="0.25">
      <c r="B980" s="76" t="s">
        <v>1638</v>
      </c>
      <c r="C980" s="76" t="s">
        <v>5531</v>
      </c>
      <c r="D980" s="77" t="s">
        <v>5530</v>
      </c>
      <c r="E980" s="100"/>
      <c r="F980" s="100"/>
      <c r="G980" s="100"/>
      <c r="H980" s="78" t="s">
        <v>3403</v>
      </c>
    </row>
    <row r="981" spans="2:8" s="150" customFormat="1" ht="47.25" x14ac:dyDescent="0.25">
      <c r="B981" s="76" t="s">
        <v>1641</v>
      </c>
      <c r="C981" s="76" t="s">
        <v>5532</v>
      </c>
      <c r="D981" s="77" t="s">
        <v>3768</v>
      </c>
      <c r="E981" s="100"/>
      <c r="F981" s="100"/>
      <c r="G981" s="100"/>
      <c r="H981" s="78" t="s">
        <v>3403</v>
      </c>
    </row>
    <row r="982" spans="2:8" s="150" customFormat="1" ht="31.5" x14ac:dyDescent="0.25">
      <c r="B982" s="76" t="s">
        <v>1644</v>
      </c>
      <c r="C982" s="76" t="s">
        <v>1645</v>
      </c>
      <c r="D982" s="77" t="s">
        <v>1646</v>
      </c>
      <c r="E982" s="100"/>
      <c r="F982" s="100"/>
      <c r="G982" s="100"/>
      <c r="H982" s="78" t="s">
        <v>3403</v>
      </c>
    </row>
    <row r="983" spans="2:8" s="150" customFormat="1" ht="31.5" x14ac:dyDescent="0.25">
      <c r="B983" s="76" t="s">
        <v>1647</v>
      </c>
      <c r="C983" s="76" t="s">
        <v>5533</v>
      </c>
      <c r="D983" s="77" t="s">
        <v>5534</v>
      </c>
      <c r="E983" s="100"/>
      <c r="F983" s="100"/>
      <c r="G983" s="100"/>
      <c r="H983" s="78" t="s">
        <v>3403</v>
      </c>
    </row>
    <row r="984" spans="2:8" s="150" customFormat="1" ht="31.5" x14ac:dyDescent="0.25">
      <c r="B984" s="76" t="s">
        <v>1649</v>
      </c>
      <c r="C984" s="76" t="s">
        <v>1650</v>
      </c>
      <c r="D984" s="77" t="s">
        <v>3801</v>
      </c>
      <c r="E984" s="100"/>
      <c r="F984" s="100"/>
      <c r="G984" s="100"/>
      <c r="H984" s="78" t="s">
        <v>3403</v>
      </c>
    </row>
    <row r="985" spans="2:8" s="150" customFormat="1" ht="31.5" customHeight="1" x14ac:dyDescent="0.25">
      <c r="B985" s="76" t="s">
        <v>1652</v>
      </c>
      <c r="C985" s="76" t="s">
        <v>5535</v>
      </c>
      <c r="D985" s="77" t="s">
        <v>1654</v>
      </c>
      <c r="E985" s="100"/>
      <c r="F985" s="100"/>
      <c r="G985" s="99"/>
      <c r="H985" s="78" t="s">
        <v>3403</v>
      </c>
    </row>
    <row r="986" spans="2:8" s="150" customFormat="1" ht="31.5" x14ac:dyDescent="0.25">
      <c r="B986" s="76" t="s">
        <v>1655</v>
      </c>
      <c r="C986" s="76" t="s">
        <v>1656</v>
      </c>
      <c r="D986" s="77" t="s">
        <v>5536</v>
      </c>
      <c r="E986" s="100"/>
      <c r="F986" s="100"/>
      <c r="G986" s="100"/>
      <c r="H986" s="78" t="s">
        <v>3403</v>
      </c>
    </row>
    <row r="987" spans="2:8" s="150" customFormat="1" ht="31.5" x14ac:dyDescent="0.25">
      <c r="B987" s="76" t="s">
        <v>1658</v>
      </c>
      <c r="C987" s="76" t="s">
        <v>5537</v>
      </c>
      <c r="D987" s="77" t="s">
        <v>5538</v>
      </c>
      <c r="E987" s="100"/>
      <c r="F987" s="100"/>
      <c r="G987" s="100"/>
      <c r="H987" s="78" t="s">
        <v>3403</v>
      </c>
    </row>
    <row r="988" spans="2:8" s="152" customFormat="1" ht="47.25" x14ac:dyDescent="0.25">
      <c r="B988" s="72" t="s">
        <v>1661</v>
      </c>
      <c r="C988" s="72" t="s">
        <v>1662</v>
      </c>
      <c r="D988" s="72" t="s">
        <v>1663</v>
      </c>
      <c r="E988" s="73" t="s">
        <v>3292</v>
      </c>
      <c r="F988" s="73">
        <v>51.58</v>
      </c>
      <c r="G988" s="87">
        <v>83.070105799999993</v>
      </c>
      <c r="H988" s="75" t="s">
        <v>3403</v>
      </c>
    </row>
    <row r="989" spans="2:8" ht="31.5" x14ac:dyDescent="0.25">
      <c r="B989" s="76" t="s">
        <v>1664</v>
      </c>
      <c r="C989" s="76" t="s">
        <v>5539</v>
      </c>
      <c r="D989" s="77" t="s">
        <v>1666</v>
      </c>
      <c r="E989" s="100"/>
      <c r="F989" s="100"/>
      <c r="G989" s="100"/>
      <c r="H989" s="78" t="s">
        <v>3403</v>
      </c>
    </row>
    <row r="990" spans="2:8" s="150" customFormat="1" ht="31.5" x14ac:dyDescent="0.25">
      <c r="B990" s="76" t="s">
        <v>1667</v>
      </c>
      <c r="C990" s="76" t="s">
        <v>5541</v>
      </c>
      <c r="D990" s="77" t="s">
        <v>5540</v>
      </c>
      <c r="E990" s="100"/>
      <c r="F990" s="100"/>
      <c r="G990" s="100"/>
      <c r="H990" s="78" t="s">
        <v>3403</v>
      </c>
    </row>
  </sheetData>
  <mergeCells count="1">
    <mergeCell ref="B1:H1"/>
  </mergeCells>
  <pageMargins left="0.25" right="0.48621937882764699" top="0.354329615048119" bottom="0.5" header="0.31496062992126" footer="0.31496062992126"/>
  <pageSetup paperSize="5" scale="62" fitToHeight="0" orientation="portrait" horizontalDpi="4294967294" r:id="rId1"/>
  <rowBreaks count="1" manualBreakCount="1">
    <brk id="32"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600"/>
  <sheetViews>
    <sheetView view="pageBreakPreview" topLeftCell="A631" zoomScale="70" zoomScaleNormal="80" zoomScaleSheetLayoutView="70" workbookViewId="0">
      <selection activeCell="B501" sqref="B501"/>
    </sheetView>
  </sheetViews>
  <sheetFormatPr defaultColWidth="14.42578125" defaultRowHeight="15.75" x14ac:dyDescent="0.25"/>
  <cols>
    <col min="1" max="1" width="4.7109375" style="763" customWidth="1"/>
    <col min="2" max="2" width="19.85546875" style="763" customWidth="1"/>
    <col min="3" max="3" width="13.85546875" style="763" customWidth="1"/>
    <col min="4" max="4" width="12.7109375" style="957" customWidth="1"/>
    <col min="5" max="5" width="16.85546875" style="957" customWidth="1"/>
    <col min="6" max="7" width="6.5703125" style="957" customWidth="1"/>
    <col min="8" max="8" width="6.42578125" style="957" customWidth="1"/>
    <col min="9" max="9" width="6.140625" style="957" customWidth="1"/>
    <col min="10" max="10" width="6.42578125" style="957" customWidth="1"/>
    <col min="11" max="11" width="16.28515625" style="958" customWidth="1"/>
    <col min="12" max="12" width="17" style="958" customWidth="1"/>
    <col min="13" max="13" width="19.5703125" style="957" customWidth="1"/>
    <col min="14" max="14" width="21.42578125" style="763" customWidth="1"/>
    <col min="15" max="15" width="17.7109375" style="763" hidden="1" customWidth="1"/>
    <col min="16" max="16" width="17.5703125" style="763" customWidth="1"/>
    <col min="17" max="17" width="35.28515625" style="763" customWidth="1"/>
    <col min="18" max="18" width="9.28515625" style="959" hidden="1" customWidth="1"/>
    <col min="19" max="19" width="11.42578125" style="959" hidden="1" customWidth="1"/>
    <col min="20" max="20" width="15" style="959" hidden="1" customWidth="1"/>
    <col min="21" max="21" width="16.42578125" style="763" customWidth="1"/>
    <col min="22" max="22" width="14" style="763" customWidth="1"/>
    <col min="23" max="16384" width="14.42578125" style="763"/>
  </cols>
  <sheetData>
    <row r="1" spans="1:24" s="756" customFormat="1" ht="24.75" customHeight="1" x14ac:dyDescent="0.25">
      <c r="A1" s="987" t="s">
        <v>6035</v>
      </c>
      <c r="B1" s="987"/>
      <c r="C1" s="987"/>
      <c r="D1" s="987"/>
      <c r="E1" s="987"/>
      <c r="F1" s="987"/>
      <c r="G1" s="987"/>
      <c r="H1" s="987"/>
      <c r="I1" s="987"/>
      <c r="J1" s="987"/>
      <c r="K1" s="987"/>
      <c r="L1" s="987"/>
      <c r="M1" s="987"/>
      <c r="N1" s="987"/>
      <c r="O1" s="987"/>
      <c r="P1" s="987"/>
      <c r="Q1" s="987"/>
      <c r="R1" s="987"/>
      <c r="S1" s="987"/>
      <c r="T1" s="987"/>
      <c r="U1" s="987"/>
      <c r="V1" s="987"/>
      <c r="W1" s="755"/>
    </row>
    <row r="2" spans="1:24" ht="24.75" customHeight="1" x14ac:dyDescent="0.2">
      <c r="A2" s="757"/>
      <c r="B2" s="757"/>
      <c r="C2" s="757"/>
      <c r="D2" s="758"/>
      <c r="E2" s="758"/>
      <c r="F2" s="758"/>
      <c r="G2" s="758"/>
      <c r="H2" s="758"/>
      <c r="I2" s="758"/>
      <c r="J2" s="758"/>
      <c r="K2" s="759"/>
      <c r="L2" s="759"/>
      <c r="M2" s="760"/>
      <c r="N2" s="757"/>
      <c r="O2" s="757"/>
      <c r="P2" s="757"/>
      <c r="Q2" s="757"/>
      <c r="R2" s="757"/>
      <c r="S2" s="757"/>
      <c r="T2" s="757"/>
      <c r="U2" s="757"/>
      <c r="V2" s="761"/>
      <c r="W2" s="762"/>
    </row>
    <row r="3" spans="1:24" ht="17.25" customHeight="1" x14ac:dyDescent="0.3">
      <c r="A3" s="988" t="s">
        <v>4462</v>
      </c>
      <c r="B3" s="988" t="s">
        <v>5545</v>
      </c>
      <c r="C3" s="988" t="s">
        <v>5546</v>
      </c>
      <c r="D3" s="988" t="s">
        <v>4463</v>
      </c>
      <c r="E3" s="989" t="s">
        <v>5547</v>
      </c>
      <c r="F3" s="989" t="s">
        <v>5548</v>
      </c>
      <c r="G3" s="989"/>
      <c r="H3" s="989"/>
      <c r="I3" s="989"/>
      <c r="J3" s="989"/>
      <c r="K3" s="990" t="s">
        <v>5549</v>
      </c>
      <c r="L3" s="991" t="s">
        <v>5550</v>
      </c>
      <c r="M3" s="992" t="s">
        <v>5551</v>
      </c>
      <c r="N3" s="1000" t="s">
        <v>5552</v>
      </c>
      <c r="O3" s="1001" t="s">
        <v>5553</v>
      </c>
      <c r="P3" s="1001" t="s">
        <v>5554</v>
      </c>
      <c r="Q3" s="988" t="s">
        <v>5555</v>
      </c>
      <c r="R3" s="988" t="s">
        <v>3277</v>
      </c>
      <c r="S3" s="988" t="s">
        <v>4460</v>
      </c>
      <c r="T3" s="988" t="s">
        <v>3278</v>
      </c>
      <c r="U3" s="988" t="s">
        <v>5556</v>
      </c>
      <c r="V3" s="988" t="s">
        <v>5557</v>
      </c>
      <c r="W3" s="994"/>
      <c r="X3" s="764"/>
    </row>
    <row r="4" spans="1:24" ht="39" customHeight="1" x14ac:dyDescent="0.3">
      <c r="A4" s="988"/>
      <c r="B4" s="988"/>
      <c r="C4" s="988"/>
      <c r="D4" s="988"/>
      <c r="E4" s="989"/>
      <c r="F4" s="765">
        <v>2019</v>
      </c>
      <c r="G4" s="765">
        <v>2020</v>
      </c>
      <c r="H4" s="765">
        <v>2021</v>
      </c>
      <c r="I4" s="765">
        <v>2022</v>
      </c>
      <c r="J4" s="765">
        <v>2023</v>
      </c>
      <c r="K4" s="990"/>
      <c r="L4" s="991"/>
      <c r="M4" s="992"/>
      <c r="N4" s="1000"/>
      <c r="O4" s="1001"/>
      <c r="P4" s="1001"/>
      <c r="Q4" s="988"/>
      <c r="R4" s="988"/>
      <c r="S4" s="988"/>
      <c r="T4" s="988"/>
      <c r="U4" s="988"/>
      <c r="V4" s="993"/>
      <c r="W4" s="994"/>
      <c r="X4" s="764"/>
    </row>
    <row r="5" spans="1:24" s="772" customFormat="1" ht="102" customHeight="1" x14ac:dyDescent="0.3">
      <c r="A5" s="960">
        <v>1</v>
      </c>
      <c r="B5" s="995" t="s">
        <v>3280</v>
      </c>
      <c r="C5" s="962" t="s">
        <v>5558</v>
      </c>
      <c r="D5" s="962" t="s">
        <v>5559</v>
      </c>
      <c r="E5" s="962" t="s">
        <v>3284</v>
      </c>
      <c r="F5" s="996" t="s">
        <v>5560</v>
      </c>
      <c r="G5" s="997">
        <v>2.2000000000000002</v>
      </c>
      <c r="H5" s="999">
        <v>2.5</v>
      </c>
      <c r="I5" s="996">
        <v>2.8</v>
      </c>
      <c r="J5" s="996" t="s">
        <v>5561</v>
      </c>
      <c r="K5" s="1002"/>
      <c r="L5" s="1002" t="s">
        <v>5562</v>
      </c>
      <c r="M5" s="1003" t="s">
        <v>5563</v>
      </c>
      <c r="N5" s="1005" t="s">
        <v>5564</v>
      </c>
      <c r="O5" s="1008" t="s">
        <v>5565</v>
      </c>
      <c r="P5" s="768" t="s">
        <v>672</v>
      </c>
      <c r="Q5" s="1011" t="s">
        <v>5566</v>
      </c>
      <c r="R5" s="769" t="s">
        <v>3292</v>
      </c>
      <c r="S5" s="769">
        <v>10</v>
      </c>
      <c r="T5" s="769">
        <v>50</v>
      </c>
      <c r="U5" s="1008" t="s">
        <v>5567</v>
      </c>
      <c r="V5" s="1008" t="s">
        <v>4091</v>
      </c>
      <c r="W5" s="770"/>
      <c r="X5" s="771"/>
    </row>
    <row r="6" spans="1:24" s="772" customFormat="1" ht="46.9" customHeight="1" x14ac:dyDescent="0.3">
      <c r="A6" s="961"/>
      <c r="B6" s="995"/>
      <c r="C6" s="963"/>
      <c r="D6" s="963"/>
      <c r="E6" s="963"/>
      <c r="F6" s="996"/>
      <c r="G6" s="998"/>
      <c r="H6" s="998"/>
      <c r="I6" s="996"/>
      <c r="J6" s="996"/>
      <c r="K6" s="1002"/>
      <c r="L6" s="1002"/>
      <c r="M6" s="1003"/>
      <c r="N6" s="1014"/>
      <c r="O6" s="1008"/>
      <c r="P6" s="773"/>
      <c r="Q6" s="1012"/>
      <c r="R6" s="774"/>
      <c r="S6" s="774"/>
      <c r="T6" s="774"/>
      <c r="U6" s="1009"/>
      <c r="V6" s="1009"/>
      <c r="W6" s="770"/>
      <c r="X6" s="771"/>
    </row>
    <row r="7" spans="1:24" s="772" customFormat="1" ht="95.65" customHeight="1" x14ac:dyDescent="0.3">
      <c r="A7" s="766"/>
      <c r="B7" s="775"/>
      <c r="C7" s="767"/>
      <c r="D7" s="767"/>
      <c r="E7" s="767"/>
      <c r="F7" s="776"/>
      <c r="G7" s="767"/>
      <c r="H7" s="767"/>
      <c r="I7" s="776"/>
      <c r="J7" s="776"/>
      <c r="K7" s="777"/>
      <c r="L7" s="777"/>
      <c r="M7" s="778" t="s">
        <v>5568</v>
      </c>
      <c r="N7" s="779"/>
      <c r="O7" s="780" t="s">
        <v>5569</v>
      </c>
      <c r="P7" s="781"/>
      <c r="Q7" s="782"/>
      <c r="R7" s="783"/>
      <c r="S7" s="783"/>
      <c r="T7" s="783"/>
      <c r="U7" s="781"/>
      <c r="V7" s="781"/>
      <c r="W7" s="770"/>
      <c r="X7" s="771"/>
    </row>
    <row r="8" spans="1:24" s="56" customFormat="1" ht="99.75" customHeight="1" x14ac:dyDescent="0.25">
      <c r="A8" s="784"/>
      <c r="B8" s="784"/>
      <c r="C8" s="784"/>
      <c r="D8" s="784"/>
      <c r="E8" s="784"/>
      <c r="F8" s="784"/>
      <c r="G8" s="784"/>
      <c r="H8" s="784"/>
      <c r="I8" s="784"/>
      <c r="J8" s="784"/>
      <c r="K8" s="784"/>
      <c r="L8" s="784"/>
      <c r="M8" s="784"/>
      <c r="N8" s="785" t="s">
        <v>674</v>
      </c>
      <c r="O8" s="785"/>
      <c r="P8" s="786" t="s">
        <v>675</v>
      </c>
      <c r="Q8" s="786" t="s">
        <v>3531</v>
      </c>
      <c r="R8" s="787" t="s">
        <v>3565</v>
      </c>
      <c r="S8" s="787"/>
      <c r="T8" s="788"/>
      <c r="U8" s="789" t="s">
        <v>670</v>
      </c>
      <c r="V8" s="784"/>
    </row>
    <row r="9" spans="1:24" s="56" customFormat="1" ht="78" x14ac:dyDescent="0.25">
      <c r="A9" s="784"/>
      <c r="B9" s="784"/>
      <c r="C9" s="784"/>
      <c r="D9" s="784"/>
      <c r="E9" s="784"/>
      <c r="F9" s="784"/>
      <c r="G9" s="784"/>
      <c r="H9" s="784"/>
      <c r="I9" s="784"/>
      <c r="J9" s="784"/>
      <c r="K9" s="784"/>
      <c r="L9" s="784"/>
      <c r="M9" s="784"/>
      <c r="N9" s="785" t="s">
        <v>677</v>
      </c>
      <c r="O9" s="785"/>
      <c r="P9" s="786" t="s">
        <v>678</v>
      </c>
      <c r="Q9" s="786" t="s">
        <v>3532</v>
      </c>
      <c r="R9" s="787" t="s">
        <v>3381</v>
      </c>
      <c r="S9" s="787"/>
      <c r="T9" s="790"/>
      <c r="U9" s="789" t="s">
        <v>670</v>
      </c>
      <c r="V9" s="784"/>
    </row>
    <row r="10" spans="1:24" s="56" customFormat="1" ht="102.75" customHeight="1" x14ac:dyDescent="0.25">
      <c r="A10" s="784"/>
      <c r="B10" s="784"/>
      <c r="C10" s="784"/>
      <c r="D10" s="784"/>
      <c r="E10" s="784"/>
      <c r="F10" s="784"/>
      <c r="G10" s="784"/>
      <c r="H10" s="784"/>
      <c r="I10" s="784"/>
      <c r="J10" s="784"/>
      <c r="K10" s="784"/>
      <c r="L10" s="784"/>
      <c r="M10" s="784"/>
      <c r="N10" s="791" t="s">
        <v>680</v>
      </c>
      <c r="O10" s="791"/>
      <c r="P10" s="792" t="s">
        <v>681</v>
      </c>
      <c r="Q10" s="792" t="s">
        <v>3533</v>
      </c>
      <c r="R10" s="793" t="s">
        <v>3372</v>
      </c>
      <c r="S10" s="793"/>
      <c r="T10" s="794"/>
      <c r="U10" s="789" t="s">
        <v>670</v>
      </c>
      <c r="V10" s="784"/>
    </row>
    <row r="11" spans="1:24" s="56" customFormat="1" ht="78" x14ac:dyDescent="0.25">
      <c r="A11" s="784"/>
      <c r="B11" s="784"/>
      <c r="C11" s="784"/>
      <c r="D11" s="784"/>
      <c r="E11" s="784"/>
      <c r="F11" s="784"/>
      <c r="G11" s="784"/>
      <c r="H11" s="784"/>
      <c r="I11" s="784"/>
      <c r="J11" s="784"/>
      <c r="K11" s="784"/>
      <c r="L11" s="784"/>
      <c r="M11" s="784"/>
      <c r="N11" s="785" t="s">
        <v>683</v>
      </c>
      <c r="O11" s="785"/>
      <c r="P11" s="786" t="s">
        <v>684</v>
      </c>
      <c r="Q11" s="786" t="s">
        <v>3865</v>
      </c>
      <c r="R11" s="787" t="s">
        <v>3522</v>
      </c>
      <c r="S11" s="787"/>
      <c r="T11" s="790"/>
      <c r="U11" s="789" t="s">
        <v>670</v>
      </c>
      <c r="V11" s="784"/>
    </row>
    <row r="12" spans="1:24" s="56" customFormat="1" ht="137.25" customHeight="1" x14ac:dyDescent="0.25">
      <c r="A12" s="784"/>
      <c r="B12" s="784"/>
      <c r="C12" s="784"/>
      <c r="D12" s="784"/>
      <c r="E12" s="784"/>
      <c r="F12" s="784"/>
      <c r="G12" s="784"/>
      <c r="H12" s="784"/>
      <c r="I12" s="784"/>
      <c r="J12" s="784"/>
      <c r="K12" s="784"/>
      <c r="L12" s="784"/>
      <c r="M12" s="784"/>
      <c r="N12" s="785" t="s">
        <v>685</v>
      </c>
      <c r="O12" s="785"/>
      <c r="P12" s="786" t="s">
        <v>686</v>
      </c>
      <c r="Q12" s="786" t="s">
        <v>5222</v>
      </c>
      <c r="R12" s="787" t="s">
        <v>3414</v>
      </c>
      <c r="S12" s="787"/>
      <c r="T12" s="790"/>
      <c r="U12" s="789" t="s">
        <v>670</v>
      </c>
      <c r="V12" s="784"/>
    </row>
    <row r="13" spans="1:24" s="56" customFormat="1" ht="78" x14ac:dyDescent="0.25">
      <c r="A13" s="784"/>
      <c r="B13" s="784"/>
      <c r="C13" s="784"/>
      <c r="D13" s="784"/>
      <c r="E13" s="784"/>
      <c r="F13" s="784"/>
      <c r="G13" s="784"/>
      <c r="H13" s="784"/>
      <c r="I13" s="784"/>
      <c r="J13" s="784"/>
      <c r="K13" s="784"/>
      <c r="L13" s="784"/>
      <c r="M13" s="784"/>
      <c r="N13" s="785" t="s">
        <v>688</v>
      </c>
      <c r="O13" s="785"/>
      <c r="P13" s="786" t="s">
        <v>3824</v>
      </c>
      <c r="Q13" s="786" t="s">
        <v>3534</v>
      </c>
      <c r="R13" s="787" t="s">
        <v>3414</v>
      </c>
      <c r="S13" s="787"/>
      <c r="T13" s="790"/>
      <c r="U13" s="789" t="s">
        <v>670</v>
      </c>
      <c r="V13" s="784"/>
    </row>
    <row r="14" spans="1:24" s="56" customFormat="1" ht="97.5" x14ac:dyDescent="0.25">
      <c r="A14" s="784"/>
      <c r="B14" s="784"/>
      <c r="C14" s="784"/>
      <c r="D14" s="784"/>
      <c r="E14" s="784"/>
      <c r="F14" s="784"/>
      <c r="G14" s="784"/>
      <c r="H14" s="784"/>
      <c r="I14" s="784"/>
      <c r="J14" s="784"/>
      <c r="K14" s="784"/>
      <c r="L14" s="784"/>
      <c r="M14" s="784"/>
      <c r="N14" s="785" t="s">
        <v>690</v>
      </c>
      <c r="O14" s="785"/>
      <c r="P14" s="786" t="s">
        <v>691</v>
      </c>
      <c r="Q14" s="786" t="s">
        <v>5223</v>
      </c>
      <c r="R14" s="787" t="s">
        <v>3414</v>
      </c>
      <c r="S14" s="787"/>
      <c r="T14" s="790"/>
      <c r="U14" s="789" t="s">
        <v>670</v>
      </c>
      <c r="V14" s="784"/>
    </row>
    <row r="15" spans="1:24" s="56" customFormat="1" ht="124.5" customHeight="1" x14ac:dyDescent="0.25">
      <c r="A15" s="784"/>
      <c r="B15" s="784"/>
      <c r="C15" s="784"/>
      <c r="D15" s="784"/>
      <c r="E15" s="784"/>
      <c r="F15" s="784"/>
      <c r="G15" s="784"/>
      <c r="H15" s="784"/>
      <c r="I15" s="784"/>
      <c r="J15" s="784"/>
      <c r="K15" s="784"/>
      <c r="L15" s="784"/>
      <c r="M15" s="784"/>
      <c r="N15" s="785" t="s">
        <v>693</v>
      </c>
      <c r="O15" s="785"/>
      <c r="P15" s="786" t="s">
        <v>5224</v>
      </c>
      <c r="Q15" s="786" t="s">
        <v>3535</v>
      </c>
      <c r="R15" s="787" t="s">
        <v>3331</v>
      </c>
      <c r="S15" s="787"/>
      <c r="T15" s="790"/>
      <c r="U15" s="789" t="s">
        <v>670</v>
      </c>
      <c r="V15" s="784"/>
    </row>
    <row r="16" spans="1:24" s="56" customFormat="1" ht="78" x14ac:dyDescent="0.25">
      <c r="A16" s="784"/>
      <c r="B16" s="784"/>
      <c r="C16" s="784"/>
      <c r="D16" s="784"/>
      <c r="E16" s="784"/>
      <c r="F16" s="784"/>
      <c r="G16" s="784"/>
      <c r="H16" s="784"/>
      <c r="I16" s="784"/>
      <c r="J16" s="784"/>
      <c r="K16" s="784"/>
      <c r="L16" s="784"/>
      <c r="M16" s="784"/>
      <c r="N16" s="785" t="s">
        <v>694</v>
      </c>
      <c r="O16" s="785"/>
      <c r="P16" s="786" t="s">
        <v>695</v>
      </c>
      <c r="Q16" s="786" t="s">
        <v>5225</v>
      </c>
      <c r="R16" s="787" t="s">
        <v>3414</v>
      </c>
      <c r="S16" s="787"/>
      <c r="T16" s="790"/>
      <c r="U16" s="789" t="s">
        <v>670</v>
      </c>
      <c r="V16" s="784"/>
    </row>
    <row r="17" spans="1:24" s="56" customFormat="1" ht="78" x14ac:dyDescent="0.25">
      <c r="A17" s="784"/>
      <c r="B17" s="784"/>
      <c r="C17" s="784"/>
      <c r="D17" s="784"/>
      <c r="E17" s="784"/>
      <c r="F17" s="784"/>
      <c r="G17" s="784"/>
      <c r="H17" s="784"/>
      <c r="I17" s="784"/>
      <c r="J17" s="784"/>
      <c r="K17" s="784"/>
      <c r="L17" s="784"/>
      <c r="M17" s="784"/>
      <c r="N17" s="785" t="s">
        <v>696</v>
      </c>
      <c r="O17" s="785"/>
      <c r="P17" s="786" t="s">
        <v>697</v>
      </c>
      <c r="Q17" s="786" t="s">
        <v>3536</v>
      </c>
      <c r="R17" s="787" t="s">
        <v>3372</v>
      </c>
      <c r="S17" s="787"/>
      <c r="T17" s="790"/>
      <c r="U17" s="789" t="s">
        <v>670</v>
      </c>
      <c r="V17" s="784"/>
    </row>
    <row r="18" spans="1:24" s="772" customFormat="1" ht="120.75" customHeight="1" x14ac:dyDescent="0.3">
      <c r="A18" s="766"/>
      <c r="B18" s="775"/>
      <c r="C18" s="767"/>
      <c r="D18" s="767"/>
      <c r="E18" s="767"/>
      <c r="F18" s="776"/>
      <c r="G18" s="767"/>
      <c r="H18" s="767"/>
      <c r="I18" s="776"/>
      <c r="J18" s="776"/>
      <c r="K18" s="777"/>
      <c r="L18" s="777"/>
      <c r="M18" s="778" t="s">
        <v>5570</v>
      </c>
      <c r="N18" s="792" t="s">
        <v>527</v>
      </c>
      <c r="O18" s="792" t="s">
        <v>5571</v>
      </c>
      <c r="P18" s="792" t="s">
        <v>528</v>
      </c>
      <c r="Q18" s="792" t="s">
        <v>5572</v>
      </c>
      <c r="R18" s="787" t="s">
        <v>3292</v>
      </c>
      <c r="S18" s="795">
        <v>0</v>
      </c>
      <c r="T18" s="790">
        <v>15</v>
      </c>
      <c r="U18" s="796"/>
      <c r="V18" s="797" t="s">
        <v>472</v>
      </c>
      <c r="W18" s="770"/>
      <c r="X18" s="771"/>
    </row>
    <row r="19" spans="1:24" s="801" customFormat="1" ht="63" customHeight="1" x14ac:dyDescent="0.25">
      <c r="A19" s="798"/>
      <c r="B19" s="798"/>
      <c r="C19" s="798"/>
      <c r="D19" s="798"/>
      <c r="E19" s="798"/>
      <c r="F19" s="798"/>
      <c r="G19" s="798"/>
      <c r="H19" s="798"/>
      <c r="I19" s="798"/>
      <c r="J19" s="798"/>
      <c r="K19" s="798"/>
      <c r="L19" s="798"/>
      <c r="M19" s="798"/>
      <c r="N19" s="785" t="s">
        <v>533</v>
      </c>
      <c r="O19" s="785"/>
      <c r="P19" s="786" t="s">
        <v>534</v>
      </c>
      <c r="Q19" s="786" t="s">
        <v>4469</v>
      </c>
      <c r="R19" s="799"/>
      <c r="S19" s="800"/>
      <c r="T19" s="800"/>
      <c r="U19" s="789" t="s">
        <v>472</v>
      </c>
      <c r="V19" s="789"/>
    </row>
    <row r="20" spans="1:24" s="56" customFormat="1" ht="78" x14ac:dyDescent="0.25">
      <c r="A20" s="784"/>
      <c r="B20" s="784"/>
      <c r="C20" s="784"/>
      <c r="D20" s="784"/>
      <c r="E20" s="784"/>
      <c r="F20" s="784"/>
      <c r="G20" s="784"/>
      <c r="H20" s="784"/>
      <c r="I20" s="784"/>
      <c r="J20" s="784"/>
      <c r="K20" s="784"/>
      <c r="L20" s="784"/>
      <c r="M20" s="784"/>
      <c r="N20" s="785" t="s">
        <v>530</v>
      </c>
      <c r="O20" s="785"/>
      <c r="P20" s="786" t="s">
        <v>5226</v>
      </c>
      <c r="Q20" s="786" t="s">
        <v>3539</v>
      </c>
      <c r="R20" s="787" t="s">
        <v>3372</v>
      </c>
      <c r="S20" s="787"/>
      <c r="T20" s="790"/>
      <c r="U20" s="789" t="s">
        <v>472</v>
      </c>
      <c r="V20" s="789"/>
    </row>
    <row r="21" spans="1:24" s="772" customFormat="1" ht="61.5" customHeight="1" x14ac:dyDescent="0.3">
      <c r="A21" s="766"/>
      <c r="B21" s="775"/>
      <c r="C21" s="767"/>
      <c r="D21" s="767"/>
      <c r="E21" s="767"/>
      <c r="F21" s="776"/>
      <c r="G21" s="767"/>
      <c r="H21" s="767"/>
      <c r="I21" s="776"/>
      <c r="J21" s="776"/>
      <c r="K21" s="777"/>
      <c r="L21" s="777"/>
      <c r="M21" s="778" t="s">
        <v>5573</v>
      </c>
      <c r="N21" s="791" t="s">
        <v>500</v>
      </c>
      <c r="O21" s="791" t="s">
        <v>5574</v>
      </c>
      <c r="P21" s="786" t="s">
        <v>501</v>
      </c>
      <c r="Q21" s="792" t="s">
        <v>5575</v>
      </c>
      <c r="R21" s="787" t="s">
        <v>2288</v>
      </c>
      <c r="S21" s="787"/>
      <c r="T21" s="787">
        <v>3400</v>
      </c>
      <c r="U21" s="796"/>
      <c r="V21" s="797" t="s">
        <v>472</v>
      </c>
      <c r="W21" s="770"/>
      <c r="X21" s="771"/>
    </row>
    <row r="22" spans="1:24" s="56" customFormat="1" ht="117" x14ac:dyDescent="0.25">
      <c r="A22" s="784"/>
      <c r="B22" s="784"/>
      <c r="C22" s="784"/>
      <c r="D22" s="784"/>
      <c r="E22" s="784"/>
      <c r="F22" s="784"/>
      <c r="G22" s="784"/>
      <c r="H22" s="784"/>
      <c r="I22" s="784"/>
      <c r="J22" s="784"/>
      <c r="K22" s="784"/>
      <c r="L22" s="784"/>
      <c r="M22" s="784"/>
      <c r="N22" s="785" t="s">
        <v>503</v>
      </c>
      <c r="O22" s="785"/>
      <c r="P22" s="786" t="s">
        <v>504</v>
      </c>
      <c r="Q22" s="786" t="s">
        <v>3875</v>
      </c>
      <c r="R22" s="799"/>
      <c r="S22" s="799"/>
      <c r="T22" s="799"/>
      <c r="U22" s="789" t="s">
        <v>472</v>
      </c>
      <c r="V22" s="789"/>
    </row>
    <row r="23" spans="1:24" s="803" customFormat="1" ht="43.5" customHeight="1" x14ac:dyDescent="0.25">
      <c r="A23" s="802"/>
      <c r="B23" s="802"/>
      <c r="C23" s="802"/>
      <c r="D23" s="802"/>
      <c r="E23" s="802"/>
      <c r="F23" s="802"/>
      <c r="G23" s="802"/>
      <c r="H23" s="802"/>
      <c r="I23" s="802"/>
      <c r="J23" s="802"/>
      <c r="K23" s="802"/>
      <c r="L23" s="802"/>
      <c r="M23" s="802"/>
      <c r="N23" s="785" t="s">
        <v>506</v>
      </c>
      <c r="O23" s="785"/>
      <c r="P23" s="786" t="s">
        <v>5433</v>
      </c>
      <c r="Q23" s="786" t="s">
        <v>3800</v>
      </c>
      <c r="R23" s="799"/>
      <c r="S23" s="799"/>
      <c r="T23" s="799"/>
      <c r="U23" s="789" t="s">
        <v>472</v>
      </c>
      <c r="V23" s="789"/>
    </row>
    <row r="24" spans="1:24" s="803" customFormat="1" ht="117" x14ac:dyDescent="0.25">
      <c r="A24" s="802"/>
      <c r="B24" s="802"/>
      <c r="C24" s="802"/>
      <c r="D24" s="802"/>
      <c r="E24" s="802"/>
      <c r="F24" s="802"/>
      <c r="G24" s="802"/>
      <c r="H24" s="802"/>
      <c r="I24" s="802"/>
      <c r="J24" s="802"/>
      <c r="K24" s="802"/>
      <c r="L24" s="802"/>
      <c r="M24" s="802"/>
      <c r="N24" s="785" t="s">
        <v>509</v>
      </c>
      <c r="O24" s="785"/>
      <c r="P24" s="786" t="s">
        <v>510</v>
      </c>
      <c r="Q24" s="786" t="s">
        <v>511</v>
      </c>
      <c r="R24" s="799"/>
      <c r="S24" s="799"/>
      <c r="T24" s="799"/>
      <c r="U24" s="789" t="s">
        <v>472</v>
      </c>
      <c r="V24" s="789"/>
    </row>
    <row r="25" spans="1:24" s="803" customFormat="1" ht="58.5" x14ac:dyDescent="0.25">
      <c r="A25" s="802"/>
      <c r="B25" s="802"/>
      <c r="C25" s="802"/>
      <c r="D25" s="802"/>
      <c r="E25" s="802"/>
      <c r="F25" s="802"/>
      <c r="G25" s="802"/>
      <c r="H25" s="802"/>
      <c r="I25" s="802"/>
      <c r="J25" s="802"/>
      <c r="K25" s="802"/>
      <c r="L25" s="802"/>
      <c r="M25" s="802"/>
      <c r="N25" s="785" t="s">
        <v>512</v>
      </c>
      <c r="O25" s="785"/>
      <c r="P25" s="786" t="s">
        <v>513</v>
      </c>
      <c r="Q25" s="786" t="s">
        <v>3679</v>
      </c>
      <c r="R25" s="799"/>
      <c r="S25" s="799"/>
      <c r="T25" s="799"/>
      <c r="U25" s="789" t="s">
        <v>472</v>
      </c>
      <c r="V25" s="789"/>
    </row>
    <row r="26" spans="1:24" s="772" customFormat="1" ht="77.650000000000006" customHeight="1" x14ac:dyDescent="0.3">
      <c r="A26" s="766"/>
      <c r="B26" s="775"/>
      <c r="C26" s="767"/>
      <c r="D26" s="767"/>
      <c r="E26" s="767"/>
      <c r="F26" s="776"/>
      <c r="G26" s="767"/>
      <c r="H26" s="767"/>
      <c r="I26" s="776"/>
      <c r="J26" s="776"/>
      <c r="K26" s="777" t="s">
        <v>5576</v>
      </c>
      <c r="L26" s="777"/>
      <c r="M26" s="778" t="s">
        <v>5577</v>
      </c>
      <c r="N26" s="786" t="s">
        <v>1449</v>
      </c>
      <c r="O26" s="791" t="s">
        <v>5578</v>
      </c>
      <c r="P26" s="786" t="s">
        <v>1430</v>
      </c>
      <c r="Q26" s="792" t="s">
        <v>5579</v>
      </c>
      <c r="R26" s="787" t="s">
        <v>3292</v>
      </c>
      <c r="S26" s="804"/>
      <c r="T26" s="804"/>
      <c r="U26" s="805"/>
      <c r="V26" s="797" t="s">
        <v>1306</v>
      </c>
      <c r="W26" s="770"/>
      <c r="X26" s="771"/>
    </row>
    <row r="27" spans="1:24" s="57" customFormat="1" ht="97.5" x14ac:dyDescent="0.25">
      <c r="A27" s="806"/>
      <c r="B27" s="806"/>
      <c r="C27" s="806"/>
      <c r="D27" s="806"/>
      <c r="E27" s="806"/>
      <c r="F27" s="806"/>
      <c r="G27" s="806"/>
      <c r="H27" s="806"/>
      <c r="I27" s="806"/>
      <c r="J27" s="806"/>
      <c r="K27" s="806"/>
      <c r="L27" s="806"/>
      <c r="M27" s="806"/>
      <c r="N27" s="785" t="s">
        <v>1451</v>
      </c>
      <c r="O27" s="785"/>
      <c r="P27" s="785" t="s">
        <v>1452</v>
      </c>
      <c r="Q27" s="786" t="s">
        <v>3813</v>
      </c>
      <c r="R27" s="787" t="s">
        <v>3570</v>
      </c>
      <c r="S27" s="787"/>
      <c r="T27" s="790"/>
      <c r="U27" s="789" t="s">
        <v>1306</v>
      </c>
      <c r="V27" s="789"/>
    </row>
    <row r="28" spans="1:24" s="57" customFormat="1" ht="81" customHeight="1" x14ac:dyDescent="0.25">
      <c r="A28" s="806"/>
      <c r="B28" s="806"/>
      <c r="C28" s="806"/>
      <c r="D28" s="806"/>
      <c r="E28" s="806"/>
      <c r="F28" s="806"/>
      <c r="G28" s="806"/>
      <c r="H28" s="806"/>
      <c r="I28" s="806"/>
      <c r="J28" s="806"/>
      <c r="K28" s="806"/>
      <c r="L28" s="806"/>
      <c r="M28" s="806"/>
      <c r="N28" s="785" t="s">
        <v>1454</v>
      </c>
      <c r="O28" s="785"/>
      <c r="P28" s="786" t="s">
        <v>1455</v>
      </c>
      <c r="Q28" s="786" t="s">
        <v>3549</v>
      </c>
      <c r="R28" s="787" t="s">
        <v>3570</v>
      </c>
      <c r="S28" s="787"/>
      <c r="T28" s="790"/>
      <c r="U28" s="789" t="s">
        <v>1306</v>
      </c>
      <c r="V28" s="789"/>
    </row>
    <row r="29" spans="1:24" s="772" customFormat="1" ht="66" customHeight="1" x14ac:dyDescent="0.3">
      <c r="A29" s="766"/>
      <c r="B29" s="775"/>
      <c r="C29" s="767"/>
      <c r="D29" s="767"/>
      <c r="E29" s="767"/>
      <c r="F29" s="776"/>
      <c r="G29" s="767"/>
      <c r="H29" s="767"/>
      <c r="I29" s="776"/>
      <c r="J29" s="776"/>
      <c r="K29" s="777"/>
      <c r="L29" s="777"/>
      <c r="M29" s="778" t="s">
        <v>5580</v>
      </c>
      <c r="N29" s="807" t="s">
        <v>1470</v>
      </c>
      <c r="O29" s="807" t="s">
        <v>5581</v>
      </c>
      <c r="P29" s="786" t="s">
        <v>1471</v>
      </c>
      <c r="Q29" s="792" t="s">
        <v>5582</v>
      </c>
      <c r="R29" s="787" t="s">
        <v>3292</v>
      </c>
      <c r="S29" s="787">
        <v>0</v>
      </c>
      <c r="T29" s="787">
        <v>72.73</v>
      </c>
      <c r="U29" s="808"/>
      <c r="V29" s="797" t="s">
        <v>1306</v>
      </c>
      <c r="W29" s="770"/>
      <c r="X29" s="771"/>
    </row>
    <row r="30" spans="1:24" s="62" customFormat="1" ht="78" x14ac:dyDescent="0.25">
      <c r="A30" s="784"/>
      <c r="B30" s="784"/>
      <c r="C30" s="784"/>
      <c r="D30" s="784"/>
      <c r="E30" s="784"/>
      <c r="F30" s="784"/>
      <c r="G30" s="784"/>
      <c r="H30" s="784"/>
      <c r="I30" s="784"/>
      <c r="J30" s="784"/>
      <c r="K30" s="784"/>
      <c r="L30" s="784"/>
      <c r="M30" s="784"/>
      <c r="N30" s="785" t="s">
        <v>1473</v>
      </c>
      <c r="O30" s="785"/>
      <c r="P30" s="785" t="s">
        <v>1474</v>
      </c>
      <c r="Q30" s="786" t="s">
        <v>3757</v>
      </c>
      <c r="R30" s="799"/>
      <c r="S30" s="799"/>
      <c r="T30" s="799"/>
      <c r="U30" s="789" t="s">
        <v>1306</v>
      </c>
      <c r="V30" s="789"/>
    </row>
    <row r="31" spans="1:24" s="809" customFormat="1" ht="66" customHeight="1" x14ac:dyDescent="0.25">
      <c r="A31" s="802"/>
      <c r="B31" s="802"/>
      <c r="C31" s="802"/>
      <c r="D31" s="802"/>
      <c r="E31" s="802"/>
      <c r="F31" s="802"/>
      <c r="G31" s="802"/>
      <c r="H31" s="802"/>
      <c r="I31" s="802"/>
      <c r="J31" s="802"/>
      <c r="K31" s="802"/>
      <c r="L31" s="802"/>
      <c r="M31" s="802"/>
      <c r="N31" s="785" t="s">
        <v>1476</v>
      </c>
      <c r="O31" s="785"/>
      <c r="P31" s="785" t="s">
        <v>1477</v>
      </c>
      <c r="Q31" s="786" t="s">
        <v>3863</v>
      </c>
      <c r="R31" s="799"/>
      <c r="S31" s="799"/>
      <c r="T31" s="799"/>
      <c r="U31" s="789" t="s">
        <v>1306</v>
      </c>
      <c r="V31" s="789"/>
    </row>
    <row r="32" spans="1:24" s="772" customFormat="1" ht="85.5" customHeight="1" x14ac:dyDescent="0.3">
      <c r="A32" s="766"/>
      <c r="B32" s="775"/>
      <c r="C32" s="767"/>
      <c r="D32" s="767"/>
      <c r="E32" s="767"/>
      <c r="F32" s="776"/>
      <c r="G32" s="767"/>
      <c r="H32" s="767"/>
      <c r="I32" s="776"/>
      <c r="J32" s="776"/>
      <c r="K32" s="777"/>
      <c r="L32" s="777"/>
      <c r="M32" s="778"/>
      <c r="N32" s="807" t="s">
        <v>1307</v>
      </c>
      <c r="O32" s="807" t="s">
        <v>5583</v>
      </c>
      <c r="P32" s="792" t="s">
        <v>1308</v>
      </c>
      <c r="Q32" s="792" t="s">
        <v>5584</v>
      </c>
      <c r="R32" s="793" t="s">
        <v>3292</v>
      </c>
      <c r="S32" s="793">
        <v>87.51</v>
      </c>
      <c r="T32" s="793">
        <v>90.31</v>
      </c>
      <c r="U32" s="808"/>
      <c r="V32" s="797" t="s">
        <v>1306</v>
      </c>
      <c r="W32" s="770"/>
      <c r="X32" s="771"/>
    </row>
    <row r="33" spans="1:24" s="62" customFormat="1" ht="63.75" customHeight="1" x14ac:dyDescent="0.25">
      <c r="A33" s="784"/>
      <c r="B33" s="784"/>
      <c r="C33" s="784"/>
      <c r="D33" s="784"/>
      <c r="E33" s="784"/>
      <c r="F33" s="784"/>
      <c r="G33" s="784"/>
      <c r="H33" s="784"/>
      <c r="I33" s="784"/>
      <c r="J33" s="784"/>
      <c r="K33" s="784"/>
      <c r="L33" s="784"/>
      <c r="M33" s="784"/>
      <c r="N33" s="785" t="s">
        <v>1310</v>
      </c>
      <c r="O33" s="785"/>
      <c r="P33" s="785" t="s">
        <v>5389</v>
      </c>
      <c r="Q33" s="786" t="s">
        <v>3837</v>
      </c>
      <c r="R33" s="799"/>
      <c r="S33" s="799"/>
      <c r="T33" s="799"/>
      <c r="U33" s="789" t="s">
        <v>1306</v>
      </c>
      <c r="V33" s="789"/>
    </row>
    <row r="34" spans="1:24" s="809" customFormat="1" ht="58.5" x14ac:dyDescent="0.25">
      <c r="A34" s="802"/>
      <c r="B34" s="802"/>
      <c r="C34" s="802"/>
      <c r="D34" s="802"/>
      <c r="E34" s="802"/>
      <c r="F34" s="802"/>
      <c r="G34" s="802"/>
      <c r="H34" s="802"/>
      <c r="I34" s="802"/>
      <c r="J34" s="802"/>
      <c r="K34" s="802"/>
      <c r="L34" s="802"/>
      <c r="M34" s="802"/>
      <c r="N34" s="785" t="s">
        <v>5390</v>
      </c>
      <c r="O34" s="785"/>
      <c r="P34" s="786" t="s">
        <v>5391</v>
      </c>
      <c r="Q34" s="786" t="s">
        <v>5392</v>
      </c>
      <c r="R34" s="799"/>
      <c r="S34" s="799"/>
      <c r="T34" s="799"/>
      <c r="U34" s="789" t="s">
        <v>1306</v>
      </c>
      <c r="V34" s="789"/>
    </row>
    <row r="35" spans="1:24" s="772" customFormat="1" ht="66.75" customHeight="1" x14ac:dyDescent="0.3">
      <c r="A35" s="766"/>
      <c r="B35" s="775"/>
      <c r="C35" s="767"/>
      <c r="D35" s="767"/>
      <c r="E35" s="767"/>
      <c r="F35" s="776"/>
      <c r="G35" s="767"/>
      <c r="H35" s="767"/>
      <c r="I35" s="776"/>
      <c r="J35" s="776"/>
      <c r="K35" s="777"/>
      <c r="L35" s="777"/>
      <c r="M35" s="778"/>
      <c r="N35" s="807" t="s">
        <v>1457</v>
      </c>
      <c r="O35" s="807" t="s">
        <v>5585</v>
      </c>
      <c r="P35" s="786" t="s">
        <v>1458</v>
      </c>
      <c r="Q35" s="792" t="s">
        <v>5586</v>
      </c>
      <c r="R35" s="787" t="s">
        <v>3292</v>
      </c>
      <c r="S35" s="795">
        <v>0</v>
      </c>
      <c r="T35" s="795">
        <v>100</v>
      </c>
      <c r="U35" s="810"/>
      <c r="V35" s="797" t="s">
        <v>1306</v>
      </c>
      <c r="W35" s="770"/>
      <c r="X35" s="771"/>
    </row>
    <row r="36" spans="1:24" s="56" customFormat="1" ht="63" customHeight="1" x14ac:dyDescent="0.25">
      <c r="A36" s="784"/>
      <c r="B36" s="784"/>
      <c r="C36" s="784"/>
      <c r="D36" s="784"/>
      <c r="E36" s="784"/>
      <c r="F36" s="784"/>
      <c r="G36" s="784"/>
      <c r="H36" s="784"/>
      <c r="I36" s="784"/>
      <c r="J36" s="784"/>
      <c r="K36" s="784"/>
      <c r="L36" s="784"/>
      <c r="M36" s="784"/>
      <c r="N36" s="785" t="s">
        <v>1460</v>
      </c>
      <c r="O36" s="785"/>
      <c r="P36" s="785" t="s">
        <v>1461</v>
      </c>
      <c r="Q36" s="786" t="s">
        <v>3741</v>
      </c>
      <c r="R36" s="799"/>
      <c r="S36" s="799"/>
      <c r="T36" s="799"/>
      <c r="U36" s="789" t="s">
        <v>1306</v>
      </c>
      <c r="V36" s="789"/>
    </row>
    <row r="37" spans="1:24" s="803" customFormat="1" ht="78" x14ac:dyDescent="0.25">
      <c r="A37" s="802"/>
      <c r="B37" s="802"/>
      <c r="C37" s="802"/>
      <c r="D37" s="802"/>
      <c r="E37" s="802"/>
      <c r="F37" s="802"/>
      <c r="G37" s="802"/>
      <c r="H37" s="802"/>
      <c r="I37" s="802"/>
      <c r="J37" s="802"/>
      <c r="K37" s="802"/>
      <c r="L37" s="802"/>
      <c r="M37" s="802"/>
      <c r="N37" s="785" t="s">
        <v>1463</v>
      </c>
      <c r="O37" s="785"/>
      <c r="P37" s="785" t="s">
        <v>1464</v>
      </c>
      <c r="Q37" s="786" t="s">
        <v>3791</v>
      </c>
      <c r="R37" s="799"/>
      <c r="S37" s="799"/>
      <c r="T37" s="799"/>
      <c r="U37" s="789" t="s">
        <v>1306</v>
      </c>
      <c r="V37" s="789"/>
    </row>
    <row r="38" spans="1:24" s="803" customFormat="1" ht="101.25" customHeight="1" x14ac:dyDescent="0.25">
      <c r="A38" s="802"/>
      <c r="B38" s="802"/>
      <c r="C38" s="802"/>
      <c r="D38" s="802"/>
      <c r="E38" s="802"/>
      <c r="F38" s="802"/>
      <c r="G38" s="802"/>
      <c r="H38" s="802"/>
      <c r="I38" s="802"/>
      <c r="J38" s="802"/>
      <c r="K38" s="802"/>
      <c r="L38" s="802"/>
      <c r="M38" s="802"/>
      <c r="N38" s="785" t="s">
        <v>1466</v>
      </c>
      <c r="O38" s="785"/>
      <c r="P38" s="785" t="s">
        <v>1467</v>
      </c>
      <c r="Q38" s="786" t="s">
        <v>1468</v>
      </c>
      <c r="R38" s="799"/>
      <c r="S38" s="799"/>
      <c r="T38" s="799"/>
      <c r="U38" s="789" t="s">
        <v>1306</v>
      </c>
      <c r="V38" s="789"/>
    </row>
    <row r="39" spans="1:24" s="772" customFormat="1" ht="140.25" customHeight="1" x14ac:dyDescent="0.3">
      <c r="A39" s="766"/>
      <c r="B39" s="775"/>
      <c r="C39" s="767"/>
      <c r="D39" s="767"/>
      <c r="E39" s="767"/>
      <c r="F39" s="776"/>
      <c r="G39" s="767"/>
      <c r="H39" s="767"/>
      <c r="I39" s="776"/>
      <c r="J39" s="776"/>
      <c r="K39" s="777"/>
      <c r="L39" s="777"/>
      <c r="M39" s="778" t="s">
        <v>5587</v>
      </c>
      <c r="N39" s="791" t="s">
        <v>1075</v>
      </c>
      <c r="O39" s="791" t="s">
        <v>5588</v>
      </c>
      <c r="P39" s="786" t="s">
        <v>3642</v>
      </c>
      <c r="Q39" s="792" t="s">
        <v>5589</v>
      </c>
      <c r="R39" s="799" t="s">
        <v>3292</v>
      </c>
      <c r="S39" s="799" t="s">
        <v>4086</v>
      </c>
      <c r="T39" s="811">
        <v>90</v>
      </c>
      <c r="U39" s="812"/>
      <c r="V39" s="813" t="s">
        <v>3326</v>
      </c>
      <c r="W39" s="770"/>
      <c r="X39" s="771"/>
    </row>
    <row r="40" spans="1:24" s="56" customFormat="1" ht="58.5" x14ac:dyDescent="0.25">
      <c r="A40" s="784"/>
      <c r="B40" s="784"/>
      <c r="C40" s="784"/>
      <c r="D40" s="784"/>
      <c r="E40" s="784"/>
      <c r="F40" s="784"/>
      <c r="G40" s="784"/>
      <c r="H40" s="784"/>
      <c r="I40" s="784"/>
      <c r="J40" s="784"/>
      <c r="K40" s="784"/>
      <c r="L40" s="784"/>
      <c r="M40" s="784"/>
      <c r="N40" s="814" t="s">
        <v>1078</v>
      </c>
      <c r="O40" s="814"/>
      <c r="P40" s="814" t="s">
        <v>5250</v>
      </c>
      <c r="Q40" s="815" t="s">
        <v>5251</v>
      </c>
      <c r="R40" s="787" t="s">
        <v>3372</v>
      </c>
      <c r="S40" s="787"/>
      <c r="T40" s="787"/>
      <c r="U40" s="786" t="s">
        <v>3326</v>
      </c>
      <c r="V40" s="786"/>
    </row>
    <row r="41" spans="1:24" s="56" customFormat="1" ht="78" x14ac:dyDescent="0.25">
      <c r="A41" s="784"/>
      <c r="B41" s="784"/>
      <c r="C41" s="784"/>
      <c r="D41" s="784"/>
      <c r="E41" s="784"/>
      <c r="F41" s="784"/>
      <c r="G41" s="784"/>
      <c r="H41" s="784"/>
      <c r="I41" s="784"/>
      <c r="J41" s="784"/>
      <c r="K41" s="784"/>
      <c r="L41" s="784"/>
      <c r="M41" s="784"/>
      <c r="N41" s="814" t="s">
        <v>1081</v>
      </c>
      <c r="O41" s="814"/>
      <c r="P41" s="814" t="s">
        <v>1082</v>
      </c>
      <c r="Q41" s="815" t="s">
        <v>5100</v>
      </c>
      <c r="R41" s="787" t="s">
        <v>3522</v>
      </c>
      <c r="S41" s="787"/>
      <c r="T41" s="787"/>
      <c r="U41" s="786" t="s">
        <v>3326</v>
      </c>
      <c r="V41" s="786"/>
    </row>
    <row r="42" spans="1:24" s="56" customFormat="1" ht="78" x14ac:dyDescent="0.25">
      <c r="A42" s="784"/>
      <c r="B42" s="784"/>
      <c r="C42" s="784"/>
      <c r="D42" s="784"/>
      <c r="E42" s="784"/>
      <c r="F42" s="784"/>
      <c r="G42" s="784"/>
      <c r="H42" s="784"/>
      <c r="I42" s="784"/>
      <c r="J42" s="784"/>
      <c r="K42" s="784"/>
      <c r="L42" s="784"/>
      <c r="M42" s="784"/>
      <c r="N42" s="814" t="s">
        <v>1084</v>
      </c>
      <c r="O42" s="814"/>
      <c r="P42" s="814" t="s">
        <v>1085</v>
      </c>
      <c r="Q42" s="815" t="s">
        <v>1086</v>
      </c>
      <c r="R42" s="787" t="s">
        <v>3640</v>
      </c>
      <c r="S42" s="787"/>
      <c r="T42" s="787"/>
      <c r="U42" s="786" t="s">
        <v>3326</v>
      </c>
      <c r="V42" s="786"/>
    </row>
    <row r="43" spans="1:24" s="56" customFormat="1" ht="63" customHeight="1" x14ac:dyDescent="0.25">
      <c r="A43" s="784"/>
      <c r="B43" s="784"/>
      <c r="C43" s="784"/>
      <c r="D43" s="784"/>
      <c r="E43" s="784"/>
      <c r="F43" s="784"/>
      <c r="G43" s="784"/>
      <c r="H43" s="784"/>
      <c r="I43" s="784"/>
      <c r="J43" s="784"/>
      <c r="K43" s="784"/>
      <c r="L43" s="784"/>
      <c r="M43" s="784"/>
      <c r="N43" s="814" t="s">
        <v>1087</v>
      </c>
      <c r="O43" s="814"/>
      <c r="P43" s="814" t="s">
        <v>5102</v>
      </c>
      <c r="Q43" s="815" t="s">
        <v>5101</v>
      </c>
      <c r="R43" s="787"/>
      <c r="S43" s="787"/>
      <c r="T43" s="787"/>
      <c r="U43" s="786" t="s">
        <v>3326</v>
      </c>
      <c r="V43" s="786"/>
    </row>
    <row r="44" spans="1:24" s="56" customFormat="1" ht="58.5" x14ac:dyDescent="0.25">
      <c r="A44" s="784"/>
      <c r="B44" s="784"/>
      <c r="C44" s="784"/>
      <c r="D44" s="784"/>
      <c r="E44" s="784"/>
      <c r="F44" s="784"/>
      <c r="G44" s="784"/>
      <c r="H44" s="784"/>
      <c r="I44" s="784"/>
      <c r="J44" s="784"/>
      <c r="K44" s="784"/>
      <c r="L44" s="784"/>
      <c r="M44" s="784"/>
      <c r="N44" s="814" t="s">
        <v>1090</v>
      </c>
      <c r="O44" s="814"/>
      <c r="P44" s="814" t="s">
        <v>5249</v>
      </c>
      <c r="Q44" s="815" t="s">
        <v>5103</v>
      </c>
      <c r="R44" s="787"/>
      <c r="S44" s="787"/>
      <c r="T44" s="787"/>
      <c r="U44" s="786" t="s">
        <v>3326</v>
      </c>
      <c r="V44" s="786"/>
    </row>
    <row r="45" spans="1:24" s="56" customFormat="1" ht="58.5" x14ac:dyDescent="0.25">
      <c r="A45" s="784"/>
      <c r="B45" s="784"/>
      <c r="C45" s="784"/>
      <c r="D45" s="784"/>
      <c r="E45" s="784"/>
      <c r="F45" s="784"/>
      <c r="G45" s="784"/>
      <c r="H45" s="784"/>
      <c r="I45" s="784"/>
      <c r="J45" s="784"/>
      <c r="K45" s="784"/>
      <c r="L45" s="784"/>
      <c r="M45" s="784"/>
      <c r="N45" s="814" t="s">
        <v>1093</v>
      </c>
      <c r="O45" s="814"/>
      <c r="P45" s="814" t="s">
        <v>1094</v>
      </c>
      <c r="Q45" s="815" t="s">
        <v>1095</v>
      </c>
      <c r="R45" s="787" t="s">
        <v>3372</v>
      </c>
      <c r="S45" s="787"/>
      <c r="T45" s="787"/>
      <c r="U45" s="786" t="s">
        <v>3326</v>
      </c>
      <c r="V45" s="786"/>
    </row>
    <row r="46" spans="1:24" s="772" customFormat="1" ht="78.75" customHeight="1" x14ac:dyDescent="0.3">
      <c r="A46" s="766"/>
      <c r="B46" s="775"/>
      <c r="C46" s="767"/>
      <c r="D46" s="767"/>
      <c r="E46" s="767"/>
      <c r="F46" s="776"/>
      <c r="G46" s="767"/>
      <c r="H46" s="767"/>
      <c r="I46" s="776"/>
      <c r="J46" s="776"/>
      <c r="K46" s="777"/>
      <c r="L46" s="777"/>
      <c r="M46" s="816" t="s">
        <v>5590</v>
      </c>
      <c r="N46" s="791" t="s">
        <v>2989</v>
      </c>
      <c r="O46" s="791" t="s">
        <v>5591</v>
      </c>
      <c r="P46" s="786" t="s">
        <v>2968</v>
      </c>
      <c r="Q46" s="792" t="s">
        <v>5592</v>
      </c>
      <c r="R46" s="787" t="s">
        <v>3292</v>
      </c>
      <c r="S46" s="787">
        <v>0</v>
      </c>
      <c r="T46" s="787" t="s">
        <v>4126</v>
      </c>
      <c r="U46" s="805"/>
      <c r="V46" s="797" t="s">
        <v>2966</v>
      </c>
      <c r="W46" s="770"/>
      <c r="X46" s="771"/>
    </row>
    <row r="47" spans="1:24" s="56" customFormat="1" ht="85.5" customHeight="1" x14ac:dyDescent="0.25">
      <c r="A47" s="784"/>
      <c r="B47" s="784"/>
      <c r="C47" s="784"/>
      <c r="D47" s="784"/>
      <c r="E47" s="784"/>
      <c r="F47" s="784"/>
      <c r="G47" s="784"/>
      <c r="H47" s="784"/>
      <c r="I47" s="784"/>
      <c r="J47" s="784"/>
      <c r="K47" s="784"/>
      <c r="L47" s="784"/>
      <c r="M47" s="784"/>
      <c r="N47" s="785" t="s">
        <v>2991</v>
      </c>
      <c r="O47" s="785"/>
      <c r="P47" s="786" t="s">
        <v>2992</v>
      </c>
      <c r="Q47" s="786" t="s">
        <v>5438</v>
      </c>
      <c r="R47" s="799"/>
      <c r="S47" s="799"/>
      <c r="T47" s="800"/>
      <c r="U47" s="789" t="s">
        <v>2966</v>
      </c>
      <c r="V47" s="789"/>
    </row>
    <row r="48" spans="1:24" s="801" customFormat="1" ht="58.5" x14ac:dyDescent="0.25">
      <c r="A48" s="798"/>
      <c r="B48" s="798"/>
      <c r="C48" s="798"/>
      <c r="D48" s="798"/>
      <c r="E48" s="798"/>
      <c r="F48" s="798"/>
      <c r="G48" s="798"/>
      <c r="H48" s="798"/>
      <c r="I48" s="798"/>
      <c r="J48" s="798"/>
      <c r="K48" s="798"/>
      <c r="L48" s="798"/>
      <c r="M48" s="798"/>
      <c r="N48" s="785" t="s">
        <v>2994</v>
      </c>
      <c r="O48" s="785"/>
      <c r="P48" s="786" t="s">
        <v>2995</v>
      </c>
      <c r="Q48" s="786" t="s">
        <v>5439</v>
      </c>
      <c r="R48" s="799"/>
      <c r="S48" s="799"/>
      <c r="T48" s="800"/>
      <c r="U48" s="789" t="s">
        <v>2966</v>
      </c>
      <c r="V48" s="789"/>
    </row>
    <row r="49" spans="1:24" s="801" customFormat="1" ht="142.5" customHeight="1" x14ac:dyDescent="0.25">
      <c r="A49" s="798"/>
      <c r="B49" s="798"/>
      <c r="C49" s="798"/>
      <c r="D49" s="798"/>
      <c r="E49" s="798"/>
      <c r="F49" s="798"/>
      <c r="G49" s="798"/>
      <c r="H49" s="798"/>
      <c r="I49" s="798"/>
      <c r="J49" s="798"/>
      <c r="K49" s="798"/>
      <c r="L49" s="798"/>
      <c r="M49" s="798"/>
      <c r="N49" s="785" t="s">
        <v>2997</v>
      </c>
      <c r="O49" s="785"/>
      <c r="P49" s="785" t="s">
        <v>3867</v>
      </c>
      <c r="Q49" s="786" t="s">
        <v>3866</v>
      </c>
      <c r="R49" s="799"/>
      <c r="S49" s="799"/>
      <c r="T49" s="800"/>
      <c r="U49" s="789" t="s">
        <v>2966</v>
      </c>
      <c r="V49" s="789"/>
    </row>
    <row r="50" spans="1:24" s="772" customFormat="1" ht="96.75" customHeight="1" x14ac:dyDescent="0.3">
      <c r="A50" s="766"/>
      <c r="B50" s="775"/>
      <c r="C50" s="767"/>
      <c r="D50" s="767"/>
      <c r="E50" s="767"/>
      <c r="F50" s="776"/>
      <c r="G50" s="767"/>
      <c r="H50" s="767"/>
      <c r="I50" s="776"/>
      <c r="J50" s="776"/>
      <c r="K50" s="777"/>
      <c r="L50" s="777" t="s">
        <v>5593</v>
      </c>
      <c r="M50" s="778" t="s">
        <v>5594</v>
      </c>
      <c r="N50" s="791" t="s">
        <v>3382</v>
      </c>
      <c r="O50" s="791" t="s">
        <v>5595</v>
      </c>
      <c r="P50" s="786" t="s">
        <v>3383</v>
      </c>
      <c r="Q50" s="792" t="s">
        <v>5596</v>
      </c>
      <c r="R50" s="799" t="s">
        <v>3292</v>
      </c>
      <c r="S50" s="811">
        <v>85</v>
      </c>
      <c r="T50" s="811">
        <v>97</v>
      </c>
      <c r="U50" s="805"/>
      <c r="V50" s="797" t="s">
        <v>3344</v>
      </c>
      <c r="W50" s="770"/>
      <c r="X50" s="771"/>
    </row>
    <row r="51" spans="1:24" s="56" customFormat="1" ht="82.5" customHeight="1" x14ac:dyDescent="0.25">
      <c r="A51" s="784"/>
      <c r="B51" s="784"/>
      <c r="C51" s="784"/>
      <c r="D51" s="784"/>
      <c r="E51" s="784"/>
      <c r="F51" s="784"/>
      <c r="G51" s="784"/>
      <c r="H51" s="784"/>
      <c r="I51" s="784"/>
      <c r="J51" s="784"/>
      <c r="K51" s="784"/>
      <c r="L51" s="784"/>
      <c r="M51" s="784"/>
      <c r="N51" s="785" t="s">
        <v>3385</v>
      </c>
      <c r="O51" s="785"/>
      <c r="P51" s="785" t="s">
        <v>5304</v>
      </c>
      <c r="Q51" s="785" t="s">
        <v>3841</v>
      </c>
      <c r="R51" s="799"/>
      <c r="S51" s="799"/>
      <c r="T51" s="799"/>
      <c r="U51" s="786" t="s">
        <v>3344</v>
      </c>
      <c r="V51" s="786"/>
    </row>
    <row r="52" spans="1:24" s="56" customFormat="1" ht="58.5" x14ac:dyDescent="0.25">
      <c r="A52" s="784"/>
      <c r="B52" s="784"/>
      <c r="C52" s="784"/>
      <c r="D52" s="784"/>
      <c r="E52" s="784"/>
      <c r="F52" s="784"/>
      <c r="G52" s="784"/>
      <c r="H52" s="784"/>
      <c r="I52" s="784"/>
      <c r="J52" s="784"/>
      <c r="K52" s="784"/>
      <c r="L52" s="784"/>
      <c r="M52" s="784"/>
      <c r="N52" s="785" t="s">
        <v>3386</v>
      </c>
      <c r="O52" s="785"/>
      <c r="P52" s="785" t="s">
        <v>5305</v>
      </c>
      <c r="Q52" s="786" t="s">
        <v>5306</v>
      </c>
      <c r="R52" s="787"/>
      <c r="S52" s="787"/>
      <c r="T52" s="787"/>
      <c r="U52" s="786" t="s">
        <v>3344</v>
      </c>
      <c r="V52" s="786"/>
    </row>
    <row r="53" spans="1:24" s="56" customFormat="1" ht="82.5" customHeight="1" x14ac:dyDescent="0.25">
      <c r="A53" s="784"/>
      <c r="B53" s="784"/>
      <c r="C53" s="784"/>
      <c r="D53" s="784"/>
      <c r="E53" s="784"/>
      <c r="F53" s="784"/>
      <c r="G53" s="784"/>
      <c r="H53" s="784"/>
      <c r="I53" s="784"/>
      <c r="J53" s="784"/>
      <c r="K53" s="784"/>
      <c r="L53" s="784"/>
      <c r="M53" s="784"/>
      <c r="N53" s="785" t="s">
        <v>3387</v>
      </c>
      <c r="O53" s="785"/>
      <c r="P53" s="785" t="s">
        <v>5307</v>
      </c>
      <c r="Q53" s="786" t="s">
        <v>5308</v>
      </c>
      <c r="R53" s="787"/>
      <c r="S53" s="787"/>
      <c r="T53" s="787"/>
      <c r="U53" s="786" t="s">
        <v>3344</v>
      </c>
      <c r="V53" s="786"/>
    </row>
    <row r="54" spans="1:24" s="56" customFormat="1" ht="90" customHeight="1" x14ac:dyDescent="0.25">
      <c r="A54" s="784"/>
      <c r="B54" s="784"/>
      <c r="C54" s="784"/>
      <c r="D54" s="784"/>
      <c r="E54" s="784"/>
      <c r="F54" s="784"/>
      <c r="G54" s="784"/>
      <c r="H54" s="784"/>
      <c r="I54" s="784"/>
      <c r="J54" s="784"/>
      <c r="K54" s="784"/>
      <c r="L54" s="784"/>
      <c r="M54" s="784"/>
      <c r="N54" s="785" t="s">
        <v>3388</v>
      </c>
      <c r="O54" s="785"/>
      <c r="P54" s="785" t="s">
        <v>5309</v>
      </c>
      <c r="Q54" s="786" t="s">
        <v>5310</v>
      </c>
      <c r="R54" s="787"/>
      <c r="S54" s="787"/>
      <c r="T54" s="787"/>
      <c r="U54" s="786" t="s">
        <v>3344</v>
      </c>
      <c r="V54" s="786"/>
    </row>
    <row r="55" spans="1:24" s="772" customFormat="1" ht="102.75" customHeight="1" x14ac:dyDescent="0.3">
      <c r="A55" s="766"/>
      <c r="B55" s="775"/>
      <c r="C55" s="767"/>
      <c r="D55" s="767"/>
      <c r="E55" s="767"/>
      <c r="F55" s="776"/>
      <c r="G55" s="767"/>
      <c r="H55" s="767"/>
      <c r="I55" s="776"/>
      <c r="J55" s="776"/>
      <c r="K55" s="777"/>
      <c r="L55" s="777"/>
      <c r="M55" s="778" t="s">
        <v>5597</v>
      </c>
      <c r="N55" s="791" t="s">
        <v>2967</v>
      </c>
      <c r="O55" s="791" t="s">
        <v>5598</v>
      </c>
      <c r="P55" s="786" t="s">
        <v>2968</v>
      </c>
      <c r="Q55" s="792" t="s">
        <v>5599</v>
      </c>
      <c r="R55" s="787" t="s">
        <v>3292</v>
      </c>
      <c r="S55" s="787">
        <v>92.01</v>
      </c>
      <c r="T55" s="787">
        <v>93.82</v>
      </c>
      <c r="U55" s="805"/>
      <c r="V55" s="797" t="s">
        <v>2966</v>
      </c>
      <c r="W55" s="770"/>
      <c r="X55" s="771"/>
    </row>
    <row r="56" spans="1:24" s="62" customFormat="1" ht="78" x14ac:dyDescent="0.25">
      <c r="A56" s="784"/>
      <c r="B56" s="784"/>
      <c r="C56" s="784"/>
      <c r="D56" s="784"/>
      <c r="E56" s="784"/>
      <c r="F56" s="784"/>
      <c r="G56" s="784"/>
      <c r="H56" s="784"/>
      <c r="I56" s="784"/>
      <c r="J56" s="784"/>
      <c r="K56" s="784"/>
      <c r="L56" s="784"/>
      <c r="M56" s="784"/>
      <c r="N56" s="785" t="s">
        <v>2970</v>
      </c>
      <c r="O56" s="785"/>
      <c r="P56" s="786" t="s">
        <v>5435</v>
      </c>
      <c r="Q56" s="786" t="s">
        <v>5437</v>
      </c>
      <c r="R56" s="799"/>
      <c r="S56" s="799"/>
      <c r="T56" s="800"/>
      <c r="U56" s="789" t="s">
        <v>2966</v>
      </c>
      <c r="V56" s="789"/>
    </row>
    <row r="57" spans="1:24" s="817" customFormat="1" ht="117" x14ac:dyDescent="0.25">
      <c r="A57" s="798"/>
      <c r="B57" s="798"/>
      <c r="C57" s="798"/>
      <c r="D57" s="798"/>
      <c r="E57" s="798"/>
      <c r="F57" s="798"/>
      <c r="G57" s="798"/>
      <c r="H57" s="798"/>
      <c r="I57" s="798"/>
      <c r="J57" s="798"/>
      <c r="K57" s="798"/>
      <c r="L57" s="798"/>
      <c r="M57" s="798"/>
      <c r="N57" s="785" t="s">
        <v>2973</v>
      </c>
      <c r="O57" s="785"/>
      <c r="P57" s="786" t="s">
        <v>3802</v>
      </c>
      <c r="Q57" s="786" t="s">
        <v>5436</v>
      </c>
      <c r="R57" s="799"/>
      <c r="S57" s="799"/>
      <c r="T57" s="800"/>
      <c r="U57" s="789" t="s">
        <v>2966</v>
      </c>
      <c r="V57" s="789"/>
    </row>
    <row r="58" spans="1:24" s="801" customFormat="1" ht="78" x14ac:dyDescent="0.25">
      <c r="A58" s="798"/>
      <c r="B58" s="798"/>
      <c r="C58" s="798"/>
      <c r="D58" s="798"/>
      <c r="E58" s="798"/>
      <c r="F58" s="798"/>
      <c r="G58" s="798"/>
      <c r="H58" s="798"/>
      <c r="I58" s="798"/>
      <c r="J58" s="798"/>
      <c r="K58" s="798"/>
      <c r="L58" s="798"/>
      <c r="M58" s="798"/>
      <c r="N58" s="785" t="s">
        <v>2976</v>
      </c>
      <c r="O58" s="785"/>
      <c r="P58" s="786" t="s">
        <v>2977</v>
      </c>
      <c r="Q58" s="786" t="s">
        <v>3846</v>
      </c>
      <c r="R58" s="799"/>
      <c r="S58" s="799"/>
      <c r="T58" s="800"/>
      <c r="U58" s="789" t="s">
        <v>2966</v>
      </c>
      <c r="V58" s="789"/>
    </row>
    <row r="59" spans="1:24" s="801" customFormat="1" ht="78" x14ac:dyDescent="0.25">
      <c r="A59" s="798"/>
      <c r="B59" s="798"/>
      <c r="C59" s="798"/>
      <c r="D59" s="798"/>
      <c r="E59" s="798"/>
      <c r="F59" s="798"/>
      <c r="G59" s="798"/>
      <c r="H59" s="798"/>
      <c r="I59" s="798"/>
      <c r="J59" s="798"/>
      <c r="K59" s="798"/>
      <c r="L59" s="798"/>
      <c r="M59" s="798"/>
      <c r="N59" s="785" t="s">
        <v>2979</v>
      </c>
      <c r="O59" s="785"/>
      <c r="P59" s="786" t="s">
        <v>2980</v>
      </c>
      <c r="Q59" s="786" t="s">
        <v>3873</v>
      </c>
      <c r="R59" s="799"/>
      <c r="S59" s="799"/>
      <c r="T59" s="800"/>
      <c r="U59" s="789" t="s">
        <v>2966</v>
      </c>
      <c r="V59" s="789"/>
    </row>
    <row r="60" spans="1:24" s="772" customFormat="1" ht="132" customHeight="1" x14ac:dyDescent="0.3">
      <c r="A60" s="766"/>
      <c r="B60" s="775"/>
      <c r="C60" s="767"/>
      <c r="D60" s="767"/>
      <c r="E60" s="767"/>
      <c r="F60" s="776"/>
      <c r="G60" s="767"/>
      <c r="H60" s="767"/>
      <c r="I60" s="776"/>
      <c r="J60" s="776"/>
      <c r="K60" s="777"/>
      <c r="L60" s="777"/>
      <c r="M60" s="778" t="s">
        <v>5600</v>
      </c>
      <c r="N60" s="791" t="s">
        <v>953</v>
      </c>
      <c r="O60" s="791" t="s">
        <v>5601</v>
      </c>
      <c r="P60" s="786" t="s">
        <v>954</v>
      </c>
      <c r="Q60" s="792" t="s">
        <v>5602</v>
      </c>
      <c r="R60" s="799" t="s">
        <v>3292</v>
      </c>
      <c r="S60" s="811">
        <v>100</v>
      </c>
      <c r="T60" s="811">
        <v>100</v>
      </c>
      <c r="U60" s="805"/>
      <c r="V60" s="797" t="s">
        <v>794</v>
      </c>
      <c r="W60" s="770"/>
      <c r="X60" s="771"/>
    </row>
    <row r="61" spans="1:24" s="56" customFormat="1" ht="78" x14ac:dyDescent="0.25">
      <c r="A61" s="784"/>
      <c r="B61" s="784"/>
      <c r="C61" s="784"/>
      <c r="D61" s="784"/>
      <c r="E61" s="784"/>
      <c r="F61" s="784"/>
      <c r="G61" s="784"/>
      <c r="H61" s="784"/>
      <c r="I61" s="784"/>
      <c r="J61" s="784"/>
      <c r="K61" s="784"/>
      <c r="L61" s="784"/>
      <c r="M61" s="784"/>
      <c r="N61" s="785" t="s">
        <v>956</v>
      </c>
      <c r="O61" s="785"/>
      <c r="P61" s="785" t="s">
        <v>5330</v>
      </c>
      <c r="Q61" s="786" t="s">
        <v>3778</v>
      </c>
      <c r="R61" s="787"/>
      <c r="S61" s="787"/>
      <c r="T61" s="787"/>
      <c r="U61" s="786" t="s">
        <v>794</v>
      </c>
      <c r="V61" s="786"/>
    </row>
    <row r="62" spans="1:24" s="56" customFormat="1" ht="117" x14ac:dyDescent="0.25">
      <c r="A62" s="784"/>
      <c r="B62" s="784"/>
      <c r="C62" s="784"/>
      <c r="D62" s="784"/>
      <c r="E62" s="784"/>
      <c r="F62" s="784"/>
      <c r="G62" s="784"/>
      <c r="H62" s="784"/>
      <c r="I62" s="784"/>
      <c r="J62" s="784"/>
      <c r="K62" s="784"/>
      <c r="L62" s="784"/>
      <c r="M62" s="784"/>
      <c r="N62" s="785" t="s">
        <v>959</v>
      </c>
      <c r="O62" s="785"/>
      <c r="P62" s="785" t="s">
        <v>5331</v>
      </c>
      <c r="Q62" s="786" t="s">
        <v>5332</v>
      </c>
      <c r="R62" s="787"/>
      <c r="S62" s="787"/>
      <c r="T62" s="787"/>
      <c r="U62" s="786" t="s">
        <v>794</v>
      </c>
      <c r="V62" s="786"/>
    </row>
    <row r="63" spans="1:24" s="56" customFormat="1" ht="78" x14ac:dyDescent="0.25">
      <c r="A63" s="784"/>
      <c r="B63" s="784"/>
      <c r="C63" s="784"/>
      <c r="D63" s="784"/>
      <c r="E63" s="784"/>
      <c r="F63" s="784"/>
      <c r="G63" s="784"/>
      <c r="H63" s="784"/>
      <c r="I63" s="784"/>
      <c r="J63" s="784"/>
      <c r="K63" s="784"/>
      <c r="L63" s="784"/>
      <c r="M63" s="784"/>
      <c r="N63" s="785" t="s">
        <v>962</v>
      </c>
      <c r="O63" s="785"/>
      <c r="P63" s="785" t="s">
        <v>5333</v>
      </c>
      <c r="Q63" s="786" t="s">
        <v>964</v>
      </c>
      <c r="R63" s="787"/>
      <c r="S63" s="787"/>
      <c r="T63" s="787"/>
      <c r="U63" s="786" t="s">
        <v>794</v>
      </c>
      <c r="V63" s="786"/>
    </row>
    <row r="64" spans="1:24" s="772" customFormat="1" ht="96.4" customHeight="1" x14ac:dyDescent="0.3">
      <c r="A64" s="766"/>
      <c r="B64" s="775"/>
      <c r="C64" s="767"/>
      <c r="D64" s="767"/>
      <c r="E64" s="767"/>
      <c r="F64" s="776"/>
      <c r="G64" s="767"/>
      <c r="H64" s="767"/>
      <c r="I64" s="776"/>
      <c r="J64" s="776"/>
      <c r="K64" s="777"/>
      <c r="L64" s="777"/>
      <c r="M64" s="778" t="s">
        <v>5603</v>
      </c>
      <c r="N64" s="791" t="s">
        <v>1224</v>
      </c>
      <c r="O64" s="791" t="s">
        <v>5604</v>
      </c>
      <c r="P64" s="786" t="s">
        <v>1225</v>
      </c>
      <c r="Q64" s="791" t="s">
        <v>5605</v>
      </c>
      <c r="R64" s="787" t="s">
        <v>3292</v>
      </c>
      <c r="S64" s="818">
        <v>6.1248440952558396E-4</v>
      </c>
      <c r="T64" s="818">
        <v>1.9994509166034458E-3</v>
      </c>
      <c r="U64" s="797" t="s">
        <v>1177</v>
      </c>
      <c r="V64" s="797" t="s">
        <v>1177</v>
      </c>
      <c r="W64" s="770"/>
      <c r="X64" s="771"/>
    </row>
    <row r="65" spans="1:24" s="56" customFormat="1" ht="58.5" x14ac:dyDescent="0.25">
      <c r="A65" s="784"/>
      <c r="B65" s="784"/>
      <c r="C65" s="784"/>
      <c r="D65" s="784"/>
      <c r="E65" s="784"/>
      <c r="F65" s="784"/>
      <c r="G65" s="784"/>
      <c r="H65" s="784"/>
      <c r="I65" s="784"/>
      <c r="J65" s="784"/>
      <c r="K65" s="784"/>
      <c r="L65" s="784"/>
      <c r="M65" s="784"/>
      <c r="N65" s="785" t="s">
        <v>1227</v>
      </c>
      <c r="O65" s="785"/>
      <c r="P65" s="785" t="s">
        <v>5384</v>
      </c>
      <c r="Q65" s="786" t="s">
        <v>1229</v>
      </c>
      <c r="R65" s="799"/>
      <c r="S65" s="811"/>
      <c r="T65" s="811"/>
      <c r="U65" s="789" t="s">
        <v>1177</v>
      </c>
      <c r="V65" s="789"/>
    </row>
    <row r="66" spans="1:24" s="803" customFormat="1" ht="54.75" customHeight="1" x14ac:dyDescent="0.25">
      <c r="A66" s="802"/>
      <c r="B66" s="802"/>
      <c r="C66" s="802"/>
      <c r="D66" s="802"/>
      <c r="E66" s="802"/>
      <c r="F66" s="802"/>
      <c r="G66" s="802"/>
      <c r="H66" s="802"/>
      <c r="I66" s="802"/>
      <c r="J66" s="802"/>
      <c r="K66" s="802"/>
      <c r="L66" s="802"/>
      <c r="M66" s="802"/>
      <c r="N66" s="785" t="s">
        <v>1230</v>
      </c>
      <c r="O66" s="785"/>
      <c r="P66" s="786" t="s">
        <v>1231</v>
      </c>
      <c r="Q66" s="786" t="s">
        <v>5385</v>
      </c>
      <c r="R66" s="799"/>
      <c r="S66" s="811"/>
      <c r="T66" s="811"/>
      <c r="U66" s="789" t="s">
        <v>1177</v>
      </c>
      <c r="V66" s="789"/>
    </row>
    <row r="67" spans="1:24" s="809" customFormat="1" ht="97.5" x14ac:dyDescent="0.25">
      <c r="A67" s="802"/>
      <c r="B67" s="802"/>
      <c r="C67" s="802"/>
      <c r="D67" s="802"/>
      <c r="E67" s="802"/>
      <c r="F67" s="802"/>
      <c r="G67" s="802"/>
      <c r="H67" s="802"/>
      <c r="I67" s="802"/>
      <c r="J67" s="802"/>
      <c r="K67" s="802"/>
      <c r="L67" s="802"/>
      <c r="M67" s="802"/>
      <c r="N67" s="785" t="s">
        <v>1233</v>
      </c>
      <c r="O67" s="785"/>
      <c r="P67" s="785" t="s">
        <v>1234</v>
      </c>
      <c r="Q67" s="786" t="s">
        <v>1235</v>
      </c>
      <c r="R67" s="799"/>
      <c r="S67" s="811"/>
      <c r="T67" s="811"/>
      <c r="U67" s="789" t="s">
        <v>1177</v>
      </c>
      <c r="V67" s="789"/>
    </row>
    <row r="68" spans="1:24" s="809" customFormat="1" ht="58.5" x14ac:dyDescent="0.25">
      <c r="A68" s="802"/>
      <c r="B68" s="802"/>
      <c r="C68" s="802"/>
      <c r="D68" s="802"/>
      <c r="E68" s="802"/>
      <c r="F68" s="802"/>
      <c r="G68" s="802"/>
      <c r="H68" s="802"/>
      <c r="I68" s="802"/>
      <c r="J68" s="802"/>
      <c r="K68" s="802"/>
      <c r="L68" s="802"/>
      <c r="M68" s="802"/>
      <c r="N68" s="785" t="s">
        <v>1236</v>
      </c>
      <c r="O68" s="785"/>
      <c r="P68" s="785" t="s">
        <v>1237</v>
      </c>
      <c r="Q68" s="786" t="s">
        <v>1238</v>
      </c>
      <c r="R68" s="799"/>
      <c r="S68" s="811"/>
      <c r="T68" s="811"/>
      <c r="U68" s="789" t="s">
        <v>1177</v>
      </c>
      <c r="V68" s="789"/>
    </row>
    <row r="69" spans="1:24" s="772" customFormat="1" ht="87" customHeight="1" x14ac:dyDescent="0.3">
      <c r="A69" s="766"/>
      <c r="B69" s="819"/>
      <c r="C69" s="816"/>
      <c r="D69" s="816"/>
      <c r="E69" s="816"/>
      <c r="F69" s="820"/>
      <c r="G69" s="816"/>
      <c r="H69" s="816"/>
      <c r="I69" s="820"/>
      <c r="J69" s="820"/>
      <c r="K69" s="785"/>
      <c r="L69" s="785"/>
      <c r="M69" s="816" t="s">
        <v>5606</v>
      </c>
      <c r="N69" s="792" t="s">
        <v>699</v>
      </c>
      <c r="O69" s="792" t="s">
        <v>5607</v>
      </c>
      <c r="P69" s="786" t="s">
        <v>700</v>
      </c>
      <c r="Q69" s="792" t="s">
        <v>5608</v>
      </c>
      <c r="R69" s="787" t="s">
        <v>3292</v>
      </c>
      <c r="S69" s="795">
        <v>10</v>
      </c>
      <c r="T69" s="790">
        <v>100</v>
      </c>
      <c r="U69" s="808" t="s">
        <v>5609</v>
      </c>
      <c r="V69" s="808" t="s">
        <v>4091</v>
      </c>
      <c r="W69" s="770"/>
      <c r="X69" s="771"/>
    </row>
    <row r="70" spans="1:24" s="56" customFormat="1" ht="78" x14ac:dyDescent="0.25">
      <c r="A70" s="784"/>
      <c r="B70" s="784"/>
      <c r="C70" s="784"/>
      <c r="D70" s="784"/>
      <c r="E70" s="784"/>
      <c r="F70" s="784"/>
      <c r="G70" s="784"/>
      <c r="H70" s="784"/>
      <c r="I70" s="784"/>
      <c r="J70" s="784"/>
      <c r="K70" s="784"/>
      <c r="L70" s="784"/>
      <c r="M70" s="784"/>
      <c r="N70" s="785" t="s">
        <v>702</v>
      </c>
      <c r="O70" s="785"/>
      <c r="P70" s="786" t="s">
        <v>703</v>
      </c>
      <c r="Q70" s="786" t="s">
        <v>3665</v>
      </c>
      <c r="R70" s="787" t="s">
        <v>3414</v>
      </c>
      <c r="S70" s="787"/>
      <c r="T70" s="790"/>
      <c r="U70" s="789" t="s">
        <v>670</v>
      </c>
      <c r="V70" s="789"/>
    </row>
    <row r="71" spans="1:24" s="56" customFormat="1" ht="78" x14ac:dyDescent="0.25">
      <c r="A71" s="784"/>
      <c r="B71" s="784"/>
      <c r="C71" s="784"/>
      <c r="D71" s="784"/>
      <c r="E71" s="784"/>
      <c r="F71" s="784"/>
      <c r="G71" s="784"/>
      <c r="H71" s="784"/>
      <c r="I71" s="784"/>
      <c r="J71" s="784"/>
      <c r="K71" s="784"/>
      <c r="L71" s="784"/>
      <c r="M71" s="784"/>
      <c r="N71" s="785" t="s">
        <v>704</v>
      </c>
      <c r="O71" s="785"/>
      <c r="P71" s="786" t="s">
        <v>705</v>
      </c>
      <c r="Q71" s="786" t="s">
        <v>3918</v>
      </c>
      <c r="R71" s="787" t="s">
        <v>3414</v>
      </c>
      <c r="S71" s="787"/>
      <c r="T71" s="790"/>
      <c r="U71" s="789" t="s">
        <v>670</v>
      </c>
      <c r="V71" s="789"/>
    </row>
    <row r="72" spans="1:24" s="56" customFormat="1" ht="78" x14ac:dyDescent="0.25">
      <c r="A72" s="784"/>
      <c r="B72" s="784"/>
      <c r="C72" s="784"/>
      <c r="D72" s="784"/>
      <c r="E72" s="784"/>
      <c r="F72" s="784"/>
      <c r="G72" s="784"/>
      <c r="H72" s="784"/>
      <c r="I72" s="784"/>
      <c r="J72" s="784"/>
      <c r="K72" s="784"/>
      <c r="L72" s="784"/>
      <c r="M72" s="784"/>
      <c r="N72" s="785" t="s">
        <v>706</v>
      </c>
      <c r="O72" s="785"/>
      <c r="P72" s="786" t="s">
        <v>707</v>
      </c>
      <c r="Q72" s="786" t="s">
        <v>3537</v>
      </c>
      <c r="R72" s="787" t="s">
        <v>3372</v>
      </c>
      <c r="S72" s="787"/>
      <c r="T72" s="790"/>
      <c r="U72" s="789" t="s">
        <v>670</v>
      </c>
      <c r="V72" s="789"/>
    </row>
    <row r="73" spans="1:24" s="772" customFormat="1" ht="96.4" customHeight="1" x14ac:dyDescent="0.3">
      <c r="A73" s="766"/>
      <c r="B73" s="819"/>
      <c r="C73" s="816"/>
      <c r="D73" s="816"/>
      <c r="E73" s="816"/>
      <c r="F73" s="820"/>
      <c r="G73" s="816"/>
      <c r="H73" s="816"/>
      <c r="I73" s="820"/>
      <c r="J73" s="820"/>
      <c r="K73" s="785"/>
      <c r="L73" s="785"/>
      <c r="M73" s="816" t="s">
        <v>5610</v>
      </c>
      <c r="N73" s="792" t="s">
        <v>4124</v>
      </c>
      <c r="O73" s="792" t="s">
        <v>5611</v>
      </c>
      <c r="P73" s="786" t="s">
        <v>2982</v>
      </c>
      <c r="Q73" s="792" t="s">
        <v>5612</v>
      </c>
      <c r="R73" s="787" t="s">
        <v>3292</v>
      </c>
      <c r="S73" s="821">
        <v>20</v>
      </c>
      <c r="T73" s="800">
        <v>100</v>
      </c>
      <c r="U73" s="771"/>
      <c r="V73" s="808" t="s">
        <v>2966</v>
      </c>
      <c r="W73" s="770"/>
      <c r="X73" s="771"/>
    </row>
    <row r="74" spans="1:24" s="801" customFormat="1" ht="63.75" customHeight="1" x14ac:dyDescent="0.25">
      <c r="A74" s="798"/>
      <c r="B74" s="798"/>
      <c r="C74" s="798"/>
      <c r="D74" s="798"/>
      <c r="E74" s="798"/>
      <c r="F74" s="798"/>
      <c r="G74" s="798"/>
      <c r="H74" s="798"/>
      <c r="I74" s="798"/>
      <c r="J74" s="798"/>
      <c r="K74" s="798"/>
      <c r="L74" s="798"/>
      <c r="M74" s="798"/>
      <c r="N74" s="785" t="s">
        <v>2984</v>
      </c>
      <c r="O74" s="785"/>
      <c r="P74" s="786" t="s">
        <v>5227</v>
      </c>
      <c r="Q74" s="786" t="s">
        <v>4470</v>
      </c>
      <c r="R74" s="799" t="s">
        <v>3372</v>
      </c>
      <c r="S74" s="800"/>
      <c r="T74" s="800"/>
      <c r="U74" s="786" t="s">
        <v>2966</v>
      </c>
      <c r="V74" s="786"/>
    </row>
    <row r="75" spans="1:24" s="801" customFormat="1" ht="78" x14ac:dyDescent="0.25">
      <c r="A75" s="798"/>
      <c r="B75" s="798"/>
      <c r="C75" s="798"/>
      <c r="D75" s="798"/>
      <c r="E75" s="798"/>
      <c r="F75" s="798"/>
      <c r="G75" s="798"/>
      <c r="H75" s="798"/>
      <c r="I75" s="798"/>
      <c r="J75" s="798"/>
      <c r="K75" s="798"/>
      <c r="L75" s="798"/>
      <c r="M75" s="798"/>
      <c r="N75" s="785" t="s">
        <v>2987</v>
      </c>
      <c r="O75" s="785"/>
      <c r="P75" s="786" t="s">
        <v>4471</v>
      </c>
      <c r="Q75" s="786" t="s">
        <v>4472</v>
      </c>
      <c r="R75" s="799" t="s">
        <v>4486</v>
      </c>
      <c r="S75" s="800"/>
      <c r="T75" s="800"/>
      <c r="U75" s="786" t="s">
        <v>2966</v>
      </c>
      <c r="V75" s="786"/>
    </row>
    <row r="76" spans="1:24" s="772" customFormat="1" ht="159.75" customHeight="1" x14ac:dyDescent="0.3">
      <c r="A76" s="766"/>
      <c r="B76" s="819"/>
      <c r="C76" s="816"/>
      <c r="D76" s="816"/>
      <c r="E76" s="816"/>
      <c r="F76" s="820"/>
      <c r="G76" s="816"/>
      <c r="H76" s="816"/>
      <c r="I76" s="820"/>
      <c r="J76" s="820"/>
      <c r="K76" s="785"/>
      <c r="L76" s="785"/>
      <c r="M76" s="778" t="s">
        <v>5600</v>
      </c>
      <c r="N76" s="791" t="s">
        <v>953</v>
      </c>
      <c r="O76" s="791" t="s">
        <v>5613</v>
      </c>
      <c r="P76" s="786" t="s">
        <v>954</v>
      </c>
      <c r="Q76" s="792" t="s">
        <v>5602</v>
      </c>
      <c r="R76" s="799" t="s">
        <v>3292</v>
      </c>
      <c r="S76" s="811">
        <v>100</v>
      </c>
      <c r="T76" s="811">
        <v>100</v>
      </c>
      <c r="U76" s="805"/>
      <c r="V76" s="797" t="s">
        <v>794</v>
      </c>
      <c r="W76" s="770"/>
      <c r="X76" s="771"/>
    </row>
    <row r="77" spans="1:24" s="56" customFormat="1" ht="78" x14ac:dyDescent="0.25">
      <c r="A77" s="784"/>
      <c r="B77" s="784"/>
      <c r="C77" s="784"/>
      <c r="D77" s="784"/>
      <c r="E77" s="784"/>
      <c r="F77" s="784"/>
      <c r="G77" s="784"/>
      <c r="H77" s="784"/>
      <c r="I77" s="784"/>
      <c r="J77" s="784"/>
      <c r="K77" s="784"/>
      <c r="L77" s="784"/>
      <c r="M77" s="784"/>
      <c r="N77" s="785" t="s">
        <v>956</v>
      </c>
      <c r="O77" s="785"/>
      <c r="P77" s="785" t="s">
        <v>5330</v>
      </c>
      <c r="Q77" s="786" t="s">
        <v>3778</v>
      </c>
      <c r="R77" s="787"/>
      <c r="S77" s="787"/>
      <c r="T77" s="787"/>
      <c r="U77" s="786" t="s">
        <v>794</v>
      </c>
      <c r="V77" s="786"/>
    </row>
    <row r="78" spans="1:24" s="56" customFormat="1" ht="117" x14ac:dyDescent="0.25">
      <c r="A78" s="784"/>
      <c r="B78" s="784"/>
      <c r="C78" s="784"/>
      <c r="D78" s="784"/>
      <c r="E78" s="784"/>
      <c r="F78" s="784"/>
      <c r="G78" s="784"/>
      <c r="H78" s="784"/>
      <c r="I78" s="784"/>
      <c r="J78" s="784"/>
      <c r="K78" s="784"/>
      <c r="L78" s="784"/>
      <c r="M78" s="784"/>
      <c r="N78" s="785" t="s">
        <v>959</v>
      </c>
      <c r="O78" s="785"/>
      <c r="P78" s="785" t="s">
        <v>5331</v>
      </c>
      <c r="Q78" s="786" t="s">
        <v>5332</v>
      </c>
      <c r="R78" s="787"/>
      <c r="S78" s="787"/>
      <c r="T78" s="787"/>
      <c r="U78" s="786" t="s">
        <v>794</v>
      </c>
      <c r="V78" s="786"/>
    </row>
    <row r="79" spans="1:24" s="56" customFormat="1" ht="78" x14ac:dyDescent="0.25">
      <c r="A79" s="784"/>
      <c r="B79" s="784"/>
      <c r="C79" s="784"/>
      <c r="D79" s="784"/>
      <c r="E79" s="784"/>
      <c r="F79" s="784"/>
      <c r="G79" s="784"/>
      <c r="H79" s="784"/>
      <c r="I79" s="784"/>
      <c r="J79" s="784"/>
      <c r="K79" s="784"/>
      <c r="L79" s="784"/>
      <c r="M79" s="784"/>
      <c r="N79" s="785" t="s">
        <v>962</v>
      </c>
      <c r="O79" s="785"/>
      <c r="P79" s="785" t="s">
        <v>5333</v>
      </c>
      <c r="Q79" s="786" t="s">
        <v>964</v>
      </c>
      <c r="R79" s="787"/>
      <c r="S79" s="787"/>
      <c r="T79" s="787"/>
      <c r="U79" s="786" t="s">
        <v>794</v>
      </c>
      <c r="V79" s="786"/>
    </row>
    <row r="80" spans="1:24" s="772" customFormat="1" ht="100.9" customHeight="1" x14ac:dyDescent="0.3">
      <c r="A80" s="766"/>
      <c r="B80" s="819"/>
      <c r="C80" s="816"/>
      <c r="D80" s="816"/>
      <c r="E80" s="816"/>
      <c r="F80" s="820"/>
      <c r="G80" s="816"/>
      <c r="H80" s="816"/>
      <c r="I80" s="820"/>
      <c r="J80" s="820"/>
      <c r="K80" s="785"/>
      <c r="L80" s="785"/>
      <c r="M80" s="816" t="s">
        <v>5614</v>
      </c>
      <c r="N80" s="791" t="s">
        <v>5615</v>
      </c>
      <c r="O80" s="791" t="s">
        <v>5616</v>
      </c>
      <c r="P80" s="786" t="s">
        <v>1481</v>
      </c>
      <c r="Q80" s="792" t="s">
        <v>5617</v>
      </c>
      <c r="R80" s="787" t="s">
        <v>3292</v>
      </c>
      <c r="S80" s="795">
        <v>83.65</v>
      </c>
      <c r="T80" s="822">
        <v>90.65</v>
      </c>
      <c r="U80" s="1010"/>
      <c r="V80" s="1013" t="s">
        <v>1306</v>
      </c>
      <c r="W80" s="770"/>
      <c r="X80" s="771"/>
    </row>
    <row r="81" spans="1:24" s="56" customFormat="1" ht="58.5" x14ac:dyDescent="0.25">
      <c r="A81" s="784"/>
      <c r="B81" s="784"/>
      <c r="C81" s="784"/>
      <c r="D81" s="784"/>
      <c r="E81" s="784"/>
      <c r="F81" s="784"/>
      <c r="G81" s="784"/>
      <c r="H81" s="784"/>
      <c r="I81" s="784"/>
      <c r="J81" s="784"/>
      <c r="K81" s="784"/>
      <c r="L81" s="784"/>
      <c r="M81" s="784"/>
      <c r="N81" s="785" t="s">
        <v>1482</v>
      </c>
      <c r="O81" s="785"/>
      <c r="P81" s="785" t="s">
        <v>1483</v>
      </c>
      <c r="Q81" s="786" t="s">
        <v>3543</v>
      </c>
      <c r="R81" s="787" t="s">
        <v>3567</v>
      </c>
      <c r="S81" s="787"/>
      <c r="T81" s="823"/>
      <c r="U81" s="1010"/>
      <c r="V81" s="1013"/>
    </row>
    <row r="82" spans="1:24" s="62" customFormat="1" ht="58.5" x14ac:dyDescent="0.25">
      <c r="A82" s="784"/>
      <c r="B82" s="784"/>
      <c r="C82" s="784"/>
      <c r="D82" s="784"/>
      <c r="E82" s="784"/>
      <c r="F82" s="784"/>
      <c r="G82" s="784"/>
      <c r="H82" s="784"/>
      <c r="I82" s="784"/>
      <c r="J82" s="784"/>
      <c r="K82" s="784"/>
      <c r="L82" s="784"/>
      <c r="M82" s="784"/>
      <c r="N82" s="785" t="s">
        <v>1485</v>
      </c>
      <c r="O82" s="785"/>
      <c r="P82" s="786" t="s">
        <v>1486</v>
      </c>
      <c r="Q82" s="786" t="s">
        <v>1487</v>
      </c>
      <c r="R82" s="787" t="s">
        <v>3567</v>
      </c>
      <c r="S82" s="787"/>
      <c r="T82" s="823"/>
      <c r="U82" s="1010"/>
      <c r="V82" s="1013"/>
    </row>
    <row r="83" spans="1:24" s="62" customFormat="1" ht="78" x14ac:dyDescent="0.25">
      <c r="A83" s="784"/>
      <c r="B83" s="784"/>
      <c r="C83" s="784"/>
      <c r="D83" s="784"/>
      <c r="E83" s="784"/>
      <c r="F83" s="784"/>
      <c r="G83" s="784"/>
      <c r="H83" s="784"/>
      <c r="I83" s="784"/>
      <c r="J83" s="784"/>
      <c r="K83" s="784"/>
      <c r="L83" s="784"/>
      <c r="M83" s="784"/>
      <c r="N83" s="785" t="s">
        <v>1488</v>
      </c>
      <c r="O83" s="785"/>
      <c r="P83" s="786" t="s">
        <v>1489</v>
      </c>
      <c r="Q83" s="786" t="s">
        <v>3544</v>
      </c>
      <c r="R83" s="787" t="s">
        <v>3331</v>
      </c>
      <c r="S83" s="787"/>
      <c r="T83" s="823"/>
      <c r="U83" s="1010"/>
      <c r="V83" s="1013"/>
    </row>
    <row r="84" spans="1:24" s="772" customFormat="1" ht="77.25" customHeight="1" x14ac:dyDescent="0.3">
      <c r="A84" s="766"/>
      <c r="B84" s="819"/>
      <c r="C84" s="816"/>
      <c r="D84" s="816"/>
      <c r="E84" s="816"/>
      <c r="F84" s="820"/>
      <c r="G84" s="816"/>
      <c r="H84" s="816"/>
      <c r="I84" s="820"/>
      <c r="J84" s="820"/>
      <c r="K84" s="785"/>
      <c r="L84" s="785"/>
      <c r="M84" s="816" t="s">
        <v>5618</v>
      </c>
      <c r="N84" s="791" t="s">
        <v>5619</v>
      </c>
      <c r="O84" s="791" t="s">
        <v>5620</v>
      </c>
      <c r="P84" s="786" t="s">
        <v>1400</v>
      </c>
      <c r="Q84" s="792" t="s">
        <v>5621</v>
      </c>
      <c r="R84" s="787" t="s">
        <v>3292</v>
      </c>
      <c r="S84" s="787">
        <v>72.56</v>
      </c>
      <c r="T84" s="787">
        <v>81.66</v>
      </c>
      <c r="U84" s="1010"/>
      <c r="V84" s="1013"/>
      <c r="W84" s="770"/>
      <c r="X84" s="771"/>
    </row>
    <row r="85" spans="1:24" s="772" customFormat="1" ht="59.25" customHeight="1" x14ac:dyDescent="0.3">
      <c r="A85" s="766"/>
      <c r="B85" s="819"/>
      <c r="C85" s="816"/>
      <c r="D85" s="816"/>
      <c r="E85" s="816"/>
      <c r="F85" s="820"/>
      <c r="G85" s="816"/>
      <c r="H85" s="816"/>
      <c r="I85" s="820"/>
      <c r="J85" s="820"/>
      <c r="K85" s="785"/>
      <c r="L85" s="785"/>
      <c r="M85" s="816"/>
      <c r="N85" s="791"/>
      <c r="O85" s="791"/>
      <c r="P85" s="786"/>
      <c r="Q85" s="789" t="s">
        <v>5622</v>
      </c>
      <c r="R85" s="787" t="s">
        <v>3292</v>
      </c>
      <c r="S85" s="787">
        <v>67.825000000000003</v>
      </c>
      <c r="T85" s="795">
        <v>72.314999999999998</v>
      </c>
      <c r="U85" s="796"/>
      <c r="V85" s="813"/>
      <c r="W85" s="770"/>
      <c r="X85" s="771"/>
    </row>
    <row r="86" spans="1:24" s="56" customFormat="1" ht="62.25" customHeight="1" x14ac:dyDescent="0.25">
      <c r="A86" s="784"/>
      <c r="B86" s="784"/>
      <c r="C86" s="784"/>
      <c r="D86" s="784"/>
      <c r="E86" s="784"/>
      <c r="F86" s="784"/>
      <c r="G86" s="784"/>
      <c r="H86" s="784"/>
      <c r="I86" s="784"/>
      <c r="J86" s="784"/>
      <c r="K86" s="784"/>
      <c r="L86" s="784"/>
      <c r="M86" s="784"/>
      <c r="N86" s="785" t="s">
        <v>1402</v>
      </c>
      <c r="O86" s="785"/>
      <c r="P86" s="824" t="s">
        <v>1403</v>
      </c>
      <c r="Q86" s="824" t="s">
        <v>5181</v>
      </c>
      <c r="R86" s="799"/>
      <c r="S86" s="799"/>
      <c r="T86" s="799"/>
      <c r="U86" s="789" t="s">
        <v>1306</v>
      </c>
      <c r="V86" s="789"/>
    </row>
    <row r="87" spans="1:24" s="803" customFormat="1" ht="117" x14ac:dyDescent="0.25">
      <c r="A87" s="802"/>
      <c r="B87" s="802"/>
      <c r="C87" s="802"/>
      <c r="D87" s="802"/>
      <c r="E87" s="802"/>
      <c r="F87" s="802"/>
      <c r="G87" s="802"/>
      <c r="H87" s="802"/>
      <c r="I87" s="802"/>
      <c r="J87" s="802"/>
      <c r="K87" s="802"/>
      <c r="L87" s="802"/>
      <c r="M87" s="802"/>
      <c r="N87" s="785" t="s">
        <v>1405</v>
      </c>
      <c r="O87" s="785"/>
      <c r="P87" s="824" t="s">
        <v>1406</v>
      </c>
      <c r="Q87" s="824" t="s">
        <v>5182</v>
      </c>
      <c r="R87" s="799"/>
      <c r="S87" s="799"/>
      <c r="T87" s="799"/>
      <c r="U87" s="789" t="s">
        <v>1306</v>
      </c>
      <c r="V87" s="789"/>
    </row>
    <row r="88" spans="1:24" s="803" customFormat="1" ht="117" x14ac:dyDescent="0.25">
      <c r="A88" s="802"/>
      <c r="B88" s="802"/>
      <c r="C88" s="802"/>
      <c r="D88" s="802"/>
      <c r="E88" s="802"/>
      <c r="F88" s="802"/>
      <c r="G88" s="802"/>
      <c r="H88" s="802"/>
      <c r="I88" s="802"/>
      <c r="J88" s="802"/>
      <c r="K88" s="802"/>
      <c r="L88" s="802"/>
      <c r="M88" s="802"/>
      <c r="N88" s="785" t="s">
        <v>1408</v>
      </c>
      <c r="O88" s="785"/>
      <c r="P88" s="824" t="s">
        <v>1409</v>
      </c>
      <c r="Q88" s="824" t="s">
        <v>5221</v>
      </c>
      <c r="R88" s="799"/>
      <c r="S88" s="799"/>
      <c r="T88" s="799"/>
      <c r="U88" s="789" t="s">
        <v>1306</v>
      </c>
      <c r="V88" s="789"/>
    </row>
    <row r="89" spans="1:24" s="803" customFormat="1" ht="78" x14ac:dyDescent="0.25">
      <c r="A89" s="802"/>
      <c r="B89" s="802"/>
      <c r="C89" s="802"/>
      <c r="D89" s="802"/>
      <c r="E89" s="802"/>
      <c r="F89" s="802"/>
      <c r="G89" s="802"/>
      <c r="H89" s="802"/>
      <c r="I89" s="802"/>
      <c r="J89" s="802"/>
      <c r="K89" s="802"/>
      <c r="L89" s="802"/>
      <c r="M89" s="802"/>
      <c r="N89" s="785" t="s">
        <v>1411</v>
      </c>
      <c r="O89" s="825"/>
      <c r="P89" s="826" t="s">
        <v>1412</v>
      </c>
      <c r="Q89" s="826" t="s">
        <v>5183</v>
      </c>
      <c r="R89" s="799"/>
      <c r="S89" s="799"/>
      <c r="T89" s="799"/>
      <c r="U89" s="789" t="s">
        <v>1306</v>
      </c>
      <c r="V89" s="789"/>
    </row>
    <row r="90" spans="1:24" s="772" customFormat="1" ht="79.5" customHeight="1" x14ac:dyDescent="0.3">
      <c r="A90" s="766"/>
      <c r="B90" s="819"/>
      <c r="C90" s="816"/>
      <c r="D90" s="816"/>
      <c r="E90" s="816"/>
      <c r="F90" s="820"/>
      <c r="G90" s="816"/>
      <c r="H90" s="816"/>
      <c r="I90" s="820"/>
      <c r="J90" s="820"/>
      <c r="K90" s="785"/>
      <c r="L90" s="785"/>
      <c r="M90" s="816" t="s">
        <v>5623</v>
      </c>
      <c r="N90" s="791" t="s">
        <v>3104</v>
      </c>
      <c r="O90" s="791" t="s">
        <v>5624</v>
      </c>
      <c r="P90" s="786" t="s">
        <v>3105</v>
      </c>
      <c r="Q90" s="792" t="s">
        <v>5625</v>
      </c>
      <c r="R90" s="787" t="s">
        <v>3292</v>
      </c>
      <c r="S90" s="787">
        <v>22.42</v>
      </c>
      <c r="T90" s="787">
        <v>4.4000000000000004</v>
      </c>
      <c r="U90" s="805"/>
      <c r="V90" s="797" t="s">
        <v>3087</v>
      </c>
      <c r="W90" s="770"/>
      <c r="X90" s="771"/>
    </row>
    <row r="91" spans="1:24" s="56" customFormat="1" ht="58.5" x14ac:dyDescent="0.25">
      <c r="A91" s="784"/>
      <c r="B91" s="784"/>
      <c r="C91" s="784"/>
      <c r="D91" s="784"/>
      <c r="E91" s="784"/>
      <c r="F91" s="784"/>
      <c r="G91" s="784"/>
      <c r="H91" s="784"/>
      <c r="I91" s="784"/>
      <c r="J91" s="784"/>
      <c r="K91" s="784"/>
      <c r="L91" s="784"/>
      <c r="M91" s="784"/>
      <c r="N91" s="785" t="s">
        <v>121</v>
      </c>
      <c r="O91" s="785"/>
      <c r="P91" s="786" t="s">
        <v>3107</v>
      </c>
      <c r="Q91" s="786" t="s">
        <v>3692</v>
      </c>
      <c r="R91" s="799"/>
      <c r="S91" s="799"/>
      <c r="T91" s="800"/>
      <c r="U91" s="789" t="s">
        <v>3087</v>
      </c>
      <c r="V91" s="789"/>
    </row>
    <row r="92" spans="1:24" s="801" customFormat="1" ht="99.75" customHeight="1" x14ac:dyDescent="0.25">
      <c r="A92" s="798"/>
      <c r="B92" s="798"/>
      <c r="C92" s="798"/>
      <c r="D92" s="798"/>
      <c r="E92" s="798"/>
      <c r="F92" s="798"/>
      <c r="G92" s="798"/>
      <c r="H92" s="798"/>
      <c r="I92" s="798"/>
      <c r="J92" s="798"/>
      <c r="K92" s="798"/>
      <c r="L92" s="798"/>
      <c r="M92" s="798"/>
      <c r="N92" s="785" t="s">
        <v>3108</v>
      </c>
      <c r="O92" s="785"/>
      <c r="P92" s="786" t="s">
        <v>3109</v>
      </c>
      <c r="Q92" s="785" t="s">
        <v>3708</v>
      </c>
      <c r="R92" s="799"/>
      <c r="S92" s="799"/>
      <c r="T92" s="800"/>
      <c r="U92" s="789" t="s">
        <v>3087</v>
      </c>
      <c r="V92" s="789"/>
    </row>
    <row r="93" spans="1:24" s="801" customFormat="1" ht="175.5" x14ac:dyDescent="0.25">
      <c r="A93" s="798"/>
      <c r="B93" s="798"/>
      <c r="C93" s="798"/>
      <c r="D93" s="798"/>
      <c r="E93" s="798"/>
      <c r="F93" s="798"/>
      <c r="G93" s="798"/>
      <c r="H93" s="798"/>
      <c r="I93" s="798"/>
      <c r="J93" s="798"/>
      <c r="K93" s="798"/>
      <c r="L93" s="798"/>
      <c r="M93" s="798"/>
      <c r="N93" s="785" t="s">
        <v>3110</v>
      </c>
      <c r="O93" s="785"/>
      <c r="P93" s="785" t="s">
        <v>5429</v>
      </c>
      <c r="Q93" s="785" t="s">
        <v>5428</v>
      </c>
      <c r="R93" s="799"/>
      <c r="S93" s="799"/>
      <c r="T93" s="800"/>
      <c r="U93" s="789" t="s">
        <v>3087</v>
      </c>
      <c r="V93" s="789"/>
    </row>
    <row r="94" spans="1:24" s="801" customFormat="1" ht="156" x14ac:dyDescent="0.25">
      <c r="A94" s="798"/>
      <c r="B94" s="798"/>
      <c r="C94" s="798"/>
      <c r="D94" s="798"/>
      <c r="E94" s="798"/>
      <c r="F94" s="798"/>
      <c r="G94" s="798"/>
      <c r="H94" s="798"/>
      <c r="I94" s="798"/>
      <c r="J94" s="798"/>
      <c r="K94" s="798"/>
      <c r="L94" s="798"/>
      <c r="M94" s="798"/>
      <c r="N94" s="785" t="s">
        <v>3112</v>
      </c>
      <c r="O94" s="785"/>
      <c r="P94" s="786" t="s">
        <v>3113</v>
      </c>
      <c r="Q94" s="786" t="s">
        <v>3710</v>
      </c>
      <c r="R94" s="799"/>
      <c r="S94" s="799"/>
      <c r="T94" s="800"/>
      <c r="U94" s="789" t="s">
        <v>3087</v>
      </c>
      <c r="V94" s="789"/>
    </row>
    <row r="95" spans="1:24" s="817" customFormat="1" ht="97.5" x14ac:dyDescent="0.25">
      <c r="A95" s="798"/>
      <c r="B95" s="798"/>
      <c r="C95" s="798"/>
      <c r="D95" s="798"/>
      <c r="E95" s="798"/>
      <c r="F95" s="798"/>
      <c r="G95" s="798"/>
      <c r="H95" s="798"/>
      <c r="I95" s="798"/>
      <c r="J95" s="798"/>
      <c r="K95" s="798"/>
      <c r="L95" s="798"/>
      <c r="M95" s="798"/>
      <c r="N95" s="785" t="s">
        <v>3115</v>
      </c>
      <c r="O95" s="785"/>
      <c r="P95" s="786" t="s">
        <v>3116</v>
      </c>
      <c r="Q95" s="786" t="s">
        <v>3711</v>
      </c>
      <c r="R95" s="799"/>
      <c r="S95" s="799"/>
      <c r="T95" s="800"/>
      <c r="U95" s="789" t="s">
        <v>3087</v>
      </c>
      <c r="V95" s="789"/>
    </row>
    <row r="96" spans="1:24" s="817" customFormat="1" ht="97.5" x14ac:dyDescent="0.25">
      <c r="A96" s="798"/>
      <c r="B96" s="798"/>
      <c r="C96" s="798"/>
      <c r="D96" s="798"/>
      <c r="E96" s="798"/>
      <c r="F96" s="798"/>
      <c r="G96" s="798"/>
      <c r="H96" s="798"/>
      <c r="I96" s="798"/>
      <c r="J96" s="798"/>
      <c r="K96" s="798"/>
      <c r="L96" s="798"/>
      <c r="M96" s="798"/>
      <c r="N96" s="785" t="s">
        <v>3118</v>
      </c>
      <c r="O96" s="785"/>
      <c r="P96" s="786" t="s">
        <v>3119</v>
      </c>
      <c r="Q96" s="786" t="s">
        <v>3712</v>
      </c>
      <c r="R96" s="799"/>
      <c r="S96" s="799"/>
      <c r="T96" s="800"/>
      <c r="U96" s="789" t="s">
        <v>3087</v>
      </c>
      <c r="V96" s="789"/>
    </row>
    <row r="97" spans="1:24" s="801" customFormat="1" ht="97.5" x14ac:dyDescent="0.25">
      <c r="A97" s="798"/>
      <c r="B97" s="798"/>
      <c r="C97" s="798"/>
      <c r="D97" s="798"/>
      <c r="E97" s="798"/>
      <c r="F97" s="798"/>
      <c r="G97" s="798"/>
      <c r="H97" s="798"/>
      <c r="I97" s="798"/>
      <c r="J97" s="798"/>
      <c r="K97" s="798"/>
      <c r="L97" s="798"/>
      <c r="M97" s="798"/>
      <c r="N97" s="785" t="s">
        <v>3120</v>
      </c>
      <c r="O97" s="785"/>
      <c r="P97" s="786" t="s">
        <v>3121</v>
      </c>
      <c r="Q97" s="786" t="s">
        <v>3713</v>
      </c>
      <c r="R97" s="799"/>
      <c r="S97" s="799"/>
      <c r="T97" s="800"/>
      <c r="U97" s="789" t="s">
        <v>3087</v>
      </c>
      <c r="V97" s="789"/>
    </row>
    <row r="98" spans="1:24" s="801" customFormat="1" ht="78" x14ac:dyDescent="0.25">
      <c r="A98" s="798"/>
      <c r="B98" s="798"/>
      <c r="C98" s="798"/>
      <c r="D98" s="798"/>
      <c r="E98" s="798"/>
      <c r="F98" s="798"/>
      <c r="G98" s="798"/>
      <c r="H98" s="798"/>
      <c r="I98" s="798"/>
      <c r="J98" s="798"/>
      <c r="K98" s="798"/>
      <c r="L98" s="798"/>
      <c r="M98" s="798"/>
      <c r="N98" s="785" t="s">
        <v>3122</v>
      </c>
      <c r="O98" s="785"/>
      <c r="P98" s="786" t="s">
        <v>3123</v>
      </c>
      <c r="Q98" s="786" t="s">
        <v>3736</v>
      </c>
      <c r="R98" s="799"/>
      <c r="S98" s="799"/>
      <c r="T98" s="800"/>
      <c r="U98" s="789" t="s">
        <v>3087</v>
      </c>
      <c r="V98" s="789"/>
    </row>
    <row r="99" spans="1:24" s="801" customFormat="1" ht="117" x14ac:dyDescent="0.25">
      <c r="A99" s="798"/>
      <c r="B99" s="798"/>
      <c r="C99" s="798"/>
      <c r="D99" s="798"/>
      <c r="E99" s="798"/>
      <c r="F99" s="798"/>
      <c r="G99" s="798"/>
      <c r="H99" s="798"/>
      <c r="I99" s="798"/>
      <c r="J99" s="798"/>
      <c r="K99" s="798"/>
      <c r="L99" s="798"/>
      <c r="M99" s="798"/>
      <c r="N99" s="785" t="s">
        <v>3124</v>
      </c>
      <c r="O99" s="785"/>
      <c r="P99" s="786" t="s">
        <v>3747</v>
      </c>
      <c r="Q99" s="786" t="s">
        <v>3748</v>
      </c>
      <c r="R99" s="799"/>
      <c r="S99" s="799"/>
      <c r="T99" s="800"/>
      <c r="U99" s="789" t="s">
        <v>3087</v>
      </c>
      <c r="V99" s="789"/>
    </row>
    <row r="100" spans="1:24" s="801" customFormat="1" ht="78" x14ac:dyDescent="0.25">
      <c r="A100" s="798"/>
      <c r="B100" s="798"/>
      <c r="C100" s="798"/>
      <c r="D100" s="798"/>
      <c r="E100" s="798"/>
      <c r="F100" s="798"/>
      <c r="G100" s="798"/>
      <c r="H100" s="798"/>
      <c r="I100" s="798"/>
      <c r="J100" s="798"/>
      <c r="K100" s="798"/>
      <c r="L100" s="798"/>
      <c r="M100" s="798"/>
      <c r="N100" s="785" t="s">
        <v>3126</v>
      </c>
      <c r="O100" s="785"/>
      <c r="P100" s="786" t="s">
        <v>5430</v>
      </c>
      <c r="Q100" s="786" t="s">
        <v>3751</v>
      </c>
      <c r="R100" s="799"/>
      <c r="S100" s="799"/>
      <c r="T100" s="800"/>
      <c r="U100" s="789" t="s">
        <v>3087</v>
      </c>
      <c r="V100" s="789"/>
    </row>
    <row r="101" spans="1:24" s="801" customFormat="1" ht="58.5" x14ac:dyDescent="0.25">
      <c r="A101" s="798"/>
      <c r="B101" s="798"/>
      <c r="C101" s="798"/>
      <c r="D101" s="798"/>
      <c r="E101" s="798"/>
      <c r="F101" s="798"/>
      <c r="G101" s="798"/>
      <c r="H101" s="798"/>
      <c r="I101" s="798"/>
      <c r="J101" s="798"/>
      <c r="K101" s="798"/>
      <c r="L101" s="798"/>
      <c r="M101" s="798"/>
      <c r="N101" s="785" t="s">
        <v>3129</v>
      </c>
      <c r="O101" s="785"/>
      <c r="P101" s="786" t="s">
        <v>3130</v>
      </c>
      <c r="Q101" s="786" t="s">
        <v>3754</v>
      </c>
      <c r="R101" s="799"/>
      <c r="S101" s="799"/>
      <c r="T101" s="800"/>
      <c r="U101" s="789" t="s">
        <v>3087</v>
      </c>
      <c r="V101" s="789"/>
    </row>
    <row r="102" spans="1:24" s="801" customFormat="1" ht="156" x14ac:dyDescent="0.25">
      <c r="A102" s="798"/>
      <c r="B102" s="798"/>
      <c r="C102" s="798"/>
      <c r="D102" s="798"/>
      <c r="E102" s="798"/>
      <c r="F102" s="798"/>
      <c r="G102" s="798"/>
      <c r="H102" s="798"/>
      <c r="I102" s="798"/>
      <c r="J102" s="798"/>
      <c r="K102" s="798"/>
      <c r="L102" s="798"/>
      <c r="M102" s="798"/>
      <c r="N102" s="785" t="s">
        <v>3131</v>
      </c>
      <c r="O102" s="785"/>
      <c r="P102" s="786" t="s">
        <v>3132</v>
      </c>
      <c r="Q102" s="786" t="s">
        <v>3770</v>
      </c>
      <c r="R102" s="799"/>
      <c r="S102" s="799"/>
      <c r="T102" s="800"/>
      <c r="U102" s="789" t="s">
        <v>3087</v>
      </c>
      <c r="V102" s="789"/>
    </row>
    <row r="103" spans="1:24" s="801" customFormat="1" ht="136.5" x14ac:dyDescent="0.25">
      <c r="A103" s="798"/>
      <c r="B103" s="798"/>
      <c r="C103" s="798"/>
      <c r="D103" s="798"/>
      <c r="E103" s="798"/>
      <c r="F103" s="798"/>
      <c r="G103" s="798"/>
      <c r="H103" s="798"/>
      <c r="I103" s="798"/>
      <c r="J103" s="798"/>
      <c r="K103" s="798"/>
      <c r="L103" s="798"/>
      <c r="M103" s="798"/>
      <c r="N103" s="785" t="s">
        <v>3133</v>
      </c>
      <c r="O103" s="785"/>
      <c r="P103" s="786" t="s">
        <v>3134</v>
      </c>
      <c r="Q103" s="786" t="s">
        <v>3830</v>
      </c>
      <c r="R103" s="799"/>
      <c r="S103" s="799"/>
      <c r="T103" s="800"/>
      <c r="U103" s="789" t="s">
        <v>3087</v>
      </c>
      <c r="V103" s="789"/>
    </row>
    <row r="104" spans="1:24" s="772" customFormat="1" ht="99.75" customHeight="1" x14ac:dyDescent="0.3">
      <c r="A104" s="766"/>
      <c r="B104" s="819"/>
      <c r="C104" s="816"/>
      <c r="D104" s="816"/>
      <c r="E104" s="816"/>
      <c r="F104" s="820"/>
      <c r="G104" s="816"/>
      <c r="H104" s="816"/>
      <c r="I104" s="820"/>
      <c r="J104" s="820"/>
      <c r="K104" s="785"/>
      <c r="L104" s="785"/>
      <c r="M104" s="816" t="s">
        <v>5626</v>
      </c>
      <c r="N104" s="791" t="s">
        <v>1449</v>
      </c>
      <c r="O104" s="791" t="s">
        <v>5627</v>
      </c>
      <c r="P104" s="786" t="s">
        <v>1430</v>
      </c>
      <c r="Q104" s="792" t="s">
        <v>5579</v>
      </c>
      <c r="R104" s="787" t="s">
        <v>3292</v>
      </c>
      <c r="S104" s="804"/>
      <c r="T104" s="804"/>
      <c r="U104" s="805"/>
      <c r="V104" s="797" t="s">
        <v>1306</v>
      </c>
      <c r="W104" s="770"/>
      <c r="X104" s="771"/>
    </row>
    <row r="105" spans="1:24" s="57" customFormat="1" ht="81" customHeight="1" x14ac:dyDescent="0.25">
      <c r="A105" s="806"/>
      <c r="B105" s="806"/>
      <c r="C105" s="806"/>
      <c r="D105" s="806"/>
      <c r="E105" s="806"/>
      <c r="F105" s="806"/>
      <c r="G105" s="806"/>
      <c r="H105" s="806"/>
      <c r="I105" s="806"/>
      <c r="J105" s="806"/>
      <c r="K105" s="806"/>
      <c r="L105" s="806"/>
      <c r="M105" s="806"/>
      <c r="N105" s="785" t="s">
        <v>1451</v>
      </c>
      <c r="O105" s="785"/>
      <c r="P105" s="785" t="s">
        <v>1452</v>
      </c>
      <c r="Q105" s="786" t="s">
        <v>3813</v>
      </c>
      <c r="R105" s="787" t="s">
        <v>3570</v>
      </c>
      <c r="S105" s="787"/>
      <c r="T105" s="790"/>
      <c r="U105" s="789" t="s">
        <v>1306</v>
      </c>
      <c r="V105" s="789"/>
    </row>
    <row r="106" spans="1:24" s="57" customFormat="1" ht="97.5" x14ac:dyDescent="0.25">
      <c r="A106" s="806"/>
      <c r="B106" s="806"/>
      <c r="C106" s="806"/>
      <c r="D106" s="806"/>
      <c r="E106" s="806"/>
      <c r="F106" s="806"/>
      <c r="G106" s="806"/>
      <c r="H106" s="806"/>
      <c r="I106" s="806"/>
      <c r="J106" s="806"/>
      <c r="K106" s="806"/>
      <c r="L106" s="806"/>
      <c r="M106" s="806"/>
      <c r="N106" s="785" t="s">
        <v>1454</v>
      </c>
      <c r="O106" s="785"/>
      <c r="P106" s="786" t="s">
        <v>1455</v>
      </c>
      <c r="Q106" s="786" t="s">
        <v>3549</v>
      </c>
      <c r="R106" s="787" t="s">
        <v>3570</v>
      </c>
      <c r="S106" s="787"/>
      <c r="T106" s="790"/>
      <c r="U106" s="789" t="s">
        <v>1306</v>
      </c>
      <c r="V106" s="789"/>
    </row>
    <row r="107" spans="1:24" s="772" customFormat="1" ht="218.25" customHeight="1" x14ac:dyDescent="0.3">
      <c r="A107" s="766"/>
      <c r="B107" s="819"/>
      <c r="C107" s="767" t="s">
        <v>5628</v>
      </c>
      <c r="D107" s="816" t="s">
        <v>5629</v>
      </c>
      <c r="E107" s="816" t="s">
        <v>5630</v>
      </c>
      <c r="F107" s="827">
        <v>84.65</v>
      </c>
      <c r="G107" s="828">
        <v>86.65</v>
      </c>
      <c r="H107" s="829">
        <v>88.65</v>
      </c>
      <c r="I107" s="830">
        <v>89.65</v>
      </c>
      <c r="J107" s="827">
        <v>90.65</v>
      </c>
      <c r="K107" s="831" t="s">
        <v>5631</v>
      </c>
      <c r="L107" s="785" t="s">
        <v>4970</v>
      </c>
      <c r="M107" s="816" t="s">
        <v>5632</v>
      </c>
      <c r="N107" s="791" t="s">
        <v>4104</v>
      </c>
      <c r="O107" s="832" t="s">
        <v>5633</v>
      </c>
      <c r="P107" s="833" t="s">
        <v>5080</v>
      </c>
      <c r="Q107" s="792" t="s">
        <v>5634</v>
      </c>
      <c r="R107" s="787" t="s">
        <v>3292</v>
      </c>
      <c r="S107" s="787">
        <v>83.65</v>
      </c>
      <c r="T107" s="834">
        <v>90.65</v>
      </c>
      <c r="U107" s="808" t="s">
        <v>1306</v>
      </c>
      <c r="V107" s="771"/>
      <c r="W107" s="770"/>
      <c r="X107" s="771"/>
    </row>
    <row r="108" spans="1:24" s="58" customFormat="1" ht="78" x14ac:dyDescent="0.25">
      <c r="A108" s="836"/>
      <c r="B108" s="836"/>
      <c r="C108" s="836"/>
      <c r="D108" s="836"/>
      <c r="E108" s="836"/>
      <c r="F108" s="836"/>
      <c r="G108" s="836"/>
      <c r="H108" s="836"/>
      <c r="I108" s="836"/>
      <c r="J108" s="836"/>
      <c r="K108" s="835"/>
      <c r="L108" s="836"/>
      <c r="M108" s="836"/>
      <c r="N108" s="824" t="s">
        <v>1330</v>
      </c>
      <c r="O108" s="832"/>
      <c r="P108" s="824" t="s">
        <v>1332</v>
      </c>
      <c r="Q108" s="824" t="s">
        <v>5081</v>
      </c>
      <c r="R108" s="837" t="s">
        <v>3522</v>
      </c>
      <c r="S108" s="837"/>
      <c r="T108" s="838"/>
      <c r="U108" s="839" t="s">
        <v>1306</v>
      </c>
      <c r="V108" s="839"/>
    </row>
    <row r="109" spans="1:24" s="56" customFormat="1" ht="58.5" x14ac:dyDescent="0.25">
      <c r="A109" s="784"/>
      <c r="B109" s="784"/>
      <c r="C109" s="784"/>
      <c r="D109" s="784"/>
      <c r="E109" s="784"/>
      <c r="F109" s="784"/>
      <c r="G109" s="784"/>
      <c r="H109" s="784"/>
      <c r="I109" s="784"/>
      <c r="J109" s="784"/>
      <c r="K109" s="835"/>
      <c r="L109" s="784"/>
      <c r="M109" s="784"/>
      <c r="N109" s="824" t="s">
        <v>1321</v>
      </c>
      <c r="O109" s="832"/>
      <c r="P109" s="824" t="s">
        <v>1322</v>
      </c>
      <c r="Q109" s="824" t="s">
        <v>3726</v>
      </c>
      <c r="R109" s="787" t="s">
        <v>3567</v>
      </c>
      <c r="S109" s="787"/>
      <c r="T109" s="823"/>
      <c r="U109" s="789" t="s">
        <v>1306</v>
      </c>
      <c r="V109" s="789"/>
    </row>
    <row r="110" spans="1:24" s="62" customFormat="1" ht="78" x14ac:dyDescent="0.25">
      <c r="A110" s="784"/>
      <c r="B110" s="784"/>
      <c r="C110" s="784"/>
      <c r="D110" s="784"/>
      <c r="E110" s="784"/>
      <c r="F110" s="784"/>
      <c r="G110" s="784"/>
      <c r="H110" s="784"/>
      <c r="I110" s="784"/>
      <c r="J110" s="784"/>
      <c r="K110" s="835"/>
      <c r="L110" s="784"/>
      <c r="M110" s="784"/>
      <c r="N110" s="824" t="s">
        <v>1333</v>
      </c>
      <c r="O110" s="832"/>
      <c r="P110" s="824" t="s">
        <v>1335</v>
      </c>
      <c r="Q110" s="824" t="s">
        <v>5082</v>
      </c>
      <c r="R110" s="787" t="s">
        <v>3522</v>
      </c>
      <c r="S110" s="787"/>
      <c r="T110" s="823"/>
      <c r="U110" s="789" t="s">
        <v>1306</v>
      </c>
      <c r="V110" s="789"/>
    </row>
    <row r="111" spans="1:24" s="62" customFormat="1" ht="100.5" customHeight="1" x14ac:dyDescent="0.25">
      <c r="A111" s="784"/>
      <c r="B111" s="784"/>
      <c r="C111" s="784"/>
      <c r="D111" s="784"/>
      <c r="E111" s="784"/>
      <c r="F111" s="784"/>
      <c r="G111" s="784"/>
      <c r="H111" s="784"/>
      <c r="I111" s="784"/>
      <c r="J111" s="784"/>
      <c r="K111" s="835"/>
      <c r="L111" s="784"/>
      <c r="M111" s="784"/>
      <c r="N111" s="824" t="s">
        <v>2937</v>
      </c>
      <c r="O111" s="832"/>
      <c r="P111" s="824" t="s">
        <v>5083</v>
      </c>
      <c r="Q111" s="824" t="s">
        <v>5084</v>
      </c>
      <c r="R111" s="787" t="s">
        <v>3522</v>
      </c>
      <c r="S111" s="787"/>
      <c r="T111" s="823"/>
      <c r="U111" s="789" t="s">
        <v>1306</v>
      </c>
      <c r="V111" s="789"/>
    </row>
    <row r="112" spans="1:24" s="62" customFormat="1" ht="58.5" x14ac:dyDescent="0.25">
      <c r="A112" s="784"/>
      <c r="B112" s="784"/>
      <c r="C112" s="784"/>
      <c r="D112" s="784"/>
      <c r="E112" s="784"/>
      <c r="F112" s="784"/>
      <c r="G112" s="784"/>
      <c r="H112" s="784"/>
      <c r="I112" s="784"/>
      <c r="J112" s="784"/>
      <c r="K112" s="835"/>
      <c r="L112" s="784"/>
      <c r="M112" s="784"/>
      <c r="N112" s="824" t="s">
        <v>1324</v>
      </c>
      <c r="O112" s="832"/>
      <c r="P112" s="824" t="s">
        <v>1326</v>
      </c>
      <c r="Q112" s="824" t="s">
        <v>3728</v>
      </c>
      <c r="R112" s="787" t="s">
        <v>3331</v>
      </c>
      <c r="S112" s="787"/>
      <c r="T112" s="823"/>
      <c r="U112" s="789" t="s">
        <v>1306</v>
      </c>
      <c r="V112" s="789"/>
    </row>
    <row r="113" spans="1:24" s="56" customFormat="1" ht="58.5" x14ac:dyDescent="0.25">
      <c r="A113" s="784"/>
      <c r="B113" s="784"/>
      <c r="C113" s="784"/>
      <c r="D113" s="784"/>
      <c r="E113" s="784"/>
      <c r="F113" s="784"/>
      <c r="G113" s="784"/>
      <c r="H113" s="784"/>
      <c r="I113" s="784"/>
      <c r="J113" s="784"/>
      <c r="K113" s="835"/>
      <c r="L113" s="784"/>
      <c r="M113" s="784"/>
      <c r="N113" s="824" t="s">
        <v>1327</v>
      </c>
      <c r="O113" s="832"/>
      <c r="P113" s="824" t="s">
        <v>1329</v>
      </c>
      <c r="Q113" s="824" t="s">
        <v>5085</v>
      </c>
      <c r="R113" s="787" t="s">
        <v>3522</v>
      </c>
      <c r="S113" s="787"/>
      <c r="T113" s="823"/>
      <c r="U113" s="789" t="s">
        <v>1306</v>
      </c>
      <c r="V113" s="789"/>
    </row>
    <row r="114" spans="1:24" s="772" customFormat="1" ht="185.25" customHeight="1" x14ac:dyDescent="0.3">
      <c r="A114" s="766"/>
      <c r="B114" s="819"/>
      <c r="C114" s="816"/>
      <c r="D114" s="816"/>
      <c r="E114" s="816"/>
      <c r="F114" s="820"/>
      <c r="G114" s="764"/>
      <c r="H114" s="816"/>
      <c r="I114" s="820"/>
      <c r="J114" s="820"/>
      <c r="K114" s="835"/>
      <c r="L114" s="785"/>
      <c r="M114" s="816" t="s">
        <v>5635</v>
      </c>
      <c r="N114" s="791" t="s">
        <v>5615</v>
      </c>
      <c r="O114" s="832"/>
      <c r="P114" s="786" t="s">
        <v>1481</v>
      </c>
      <c r="Q114" s="792" t="s">
        <v>5636</v>
      </c>
      <c r="R114" s="787" t="s">
        <v>3292</v>
      </c>
      <c r="S114" s="795">
        <v>83.65</v>
      </c>
      <c r="T114" s="822">
        <v>90.65</v>
      </c>
      <c r="U114" s="808" t="s">
        <v>1306</v>
      </c>
      <c r="V114" s="808"/>
      <c r="W114" s="770"/>
      <c r="X114" s="771"/>
    </row>
    <row r="115" spans="1:24" s="772" customFormat="1" ht="59.25" customHeight="1" x14ac:dyDescent="0.3">
      <c r="A115" s="766"/>
      <c r="B115" s="819"/>
      <c r="C115" s="816"/>
      <c r="D115" s="816"/>
      <c r="E115" s="816"/>
      <c r="F115" s="820"/>
      <c r="G115" s="816"/>
      <c r="H115" s="816"/>
      <c r="I115" s="820"/>
      <c r="J115" s="820"/>
      <c r="K115" s="785"/>
      <c r="L115" s="785"/>
      <c r="M115" s="816" t="s">
        <v>5637</v>
      </c>
      <c r="N115" s="807"/>
      <c r="O115" s="832"/>
      <c r="P115" s="791"/>
      <c r="Q115" s="840"/>
      <c r="R115" s="841"/>
      <c r="S115" s="841"/>
      <c r="T115" s="841"/>
      <c r="U115" s="840"/>
      <c r="V115" s="808"/>
      <c r="W115" s="770"/>
      <c r="X115" s="771"/>
    </row>
    <row r="116" spans="1:24" s="56" customFormat="1" ht="58.5" x14ac:dyDescent="0.25">
      <c r="A116" s="784"/>
      <c r="B116" s="784"/>
      <c r="C116" s="784"/>
      <c r="D116" s="784"/>
      <c r="E116" s="784"/>
      <c r="F116" s="784"/>
      <c r="G116" s="784"/>
      <c r="H116" s="784"/>
      <c r="I116" s="784"/>
      <c r="J116" s="784"/>
      <c r="K116" s="784"/>
      <c r="L116" s="784"/>
      <c r="M116" s="784"/>
      <c r="N116" s="785" t="s">
        <v>1482</v>
      </c>
      <c r="O116" s="785"/>
      <c r="P116" s="785" t="s">
        <v>1483</v>
      </c>
      <c r="Q116" s="786" t="s">
        <v>3543</v>
      </c>
      <c r="R116" s="787" t="s">
        <v>3567</v>
      </c>
      <c r="S116" s="787"/>
      <c r="T116" s="823"/>
      <c r="U116" s="789" t="s">
        <v>1306</v>
      </c>
      <c r="V116" s="789"/>
    </row>
    <row r="117" spans="1:24" s="62" customFormat="1" ht="58.5" x14ac:dyDescent="0.25">
      <c r="A117" s="784"/>
      <c r="B117" s="784"/>
      <c r="C117" s="784"/>
      <c r="D117" s="784"/>
      <c r="E117" s="784"/>
      <c r="F117" s="784"/>
      <c r="G117" s="784"/>
      <c r="H117" s="784"/>
      <c r="I117" s="784"/>
      <c r="J117" s="784"/>
      <c r="K117" s="784"/>
      <c r="L117" s="784"/>
      <c r="M117" s="784"/>
      <c r="N117" s="785" t="s">
        <v>1485</v>
      </c>
      <c r="O117" s="785"/>
      <c r="P117" s="786" t="s">
        <v>1486</v>
      </c>
      <c r="Q117" s="786" t="s">
        <v>1487</v>
      </c>
      <c r="R117" s="787" t="s">
        <v>3567</v>
      </c>
      <c r="S117" s="787"/>
      <c r="T117" s="823"/>
      <c r="U117" s="789" t="s">
        <v>1306</v>
      </c>
      <c r="V117" s="789"/>
    </row>
    <row r="118" spans="1:24" s="62" customFormat="1" ht="78" x14ac:dyDescent="0.25">
      <c r="A118" s="784"/>
      <c r="B118" s="784"/>
      <c r="C118" s="784"/>
      <c r="D118" s="784"/>
      <c r="E118" s="784"/>
      <c r="F118" s="784"/>
      <c r="G118" s="784"/>
      <c r="H118" s="784"/>
      <c r="I118" s="784"/>
      <c r="J118" s="784"/>
      <c r="K118" s="784"/>
      <c r="L118" s="784"/>
      <c r="M118" s="784"/>
      <c r="N118" s="785" t="s">
        <v>1488</v>
      </c>
      <c r="O118" s="785"/>
      <c r="P118" s="786" t="s">
        <v>1489</v>
      </c>
      <c r="Q118" s="786" t="s">
        <v>3544</v>
      </c>
      <c r="R118" s="787" t="s">
        <v>3331</v>
      </c>
      <c r="S118" s="787"/>
      <c r="T118" s="823"/>
      <c r="U118" s="789" t="s">
        <v>1306</v>
      </c>
      <c r="V118" s="789"/>
    </row>
    <row r="119" spans="1:24" s="772" customFormat="1" ht="104.25" customHeight="1" x14ac:dyDescent="0.3">
      <c r="A119" s="766"/>
      <c r="B119" s="819"/>
      <c r="C119" s="816"/>
      <c r="D119" s="816"/>
      <c r="E119" s="816"/>
      <c r="F119" s="820"/>
      <c r="G119" s="816"/>
      <c r="H119" s="816"/>
      <c r="I119" s="820"/>
      <c r="J119" s="820"/>
      <c r="K119" s="785"/>
      <c r="L119" s="785"/>
      <c r="M119" s="816" t="s">
        <v>5638</v>
      </c>
      <c r="N119" s="786" t="s">
        <v>1423</v>
      </c>
      <c r="O119" s="807" t="s">
        <v>5639</v>
      </c>
      <c r="P119" s="786" t="s">
        <v>1424</v>
      </c>
      <c r="Q119" s="792" t="s">
        <v>5640</v>
      </c>
      <c r="R119" s="787" t="s">
        <v>3292</v>
      </c>
      <c r="S119" s="795">
        <v>20.260000000000002</v>
      </c>
      <c r="T119" s="822">
        <v>31.9847286</v>
      </c>
      <c r="U119" s="808" t="s">
        <v>1306</v>
      </c>
      <c r="V119" s="808"/>
      <c r="W119" s="770"/>
      <c r="X119" s="771"/>
    </row>
    <row r="120" spans="1:24" s="56" customFormat="1" ht="78" x14ac:dyDescent="0.25">
      <c r="A120" s="784"/>
      <c r="B120" s="784"/>
      <c r="C120" s="784"/>
      <c r="D120" s="784"/>
      <c r="E120" s="784"/>
      <c r="F120" s="784"/>
      <c r="G120" s="784"/>
      <c r="H120" s="784"/>
      <c r="I120" s="784"/>
      <c r="J120" s="784"/>
      <c r="K120" s="784"/>
      <c r="L120" s="784"/>
      <c r="M120" s="784"/>
      <c r="N120" s="785" t="s">
        <v>1426</v>
      </c>
      <c r="O120" s="785"/>
      <c r="P120" s="785" t="s">
        <v>1427</v>
      </c>
      <c r="Q120" s="786" t="s">
        <v>3734</v>
      </c>
      <c r="R120" s="787" t="s">
        <v>3331</v>
      </c>
      <c r="S120" s="795"/>
      <c r="T120" s="822"/>
      <c r="U120" s="789" t="s">
        <v>1306</v>
      </c>
      <c r="V120" s="789"/>
    </row>
    <row r="121" spans="1:24" s="772" customFormat="1" ht="98.25" customHeight="1" x14ac:dyDescent="0.3">
      <c r="A121" s="766"/>
      <c r="B121" s="819"/>
      <c r="C121" s="816"/>
      <c r="D121" s="816"/>
      <c r="E121" s="816"/>
      <c r="F121" s="820"/>
      <c r="G121" s="816"/>
      <c r="H121" s="816"/>
      <c r="I121" s="820"/>
      <c r="J121" s="820"/>
      <c r="K121" s="785"/>
      <c r="L121" s="785"/>
      <c r="M121" s="816" t="s">
        <v>5641</v>
      </c>
      <c r="N121" s="807" t="s">
        <v>5615</v>
      </c>
      <c r="O121" s="792" t="s">
        <v>5642</v>
      </c>
      <c r="P121" s="786" t="s">
        <v>1481</v>
      </c>
      <c r="Q121" s="792" t="s">
        <v>5617</v>
      </c>
      <c r="R121" s="787" t="s">
        <v>3292</v>
      </c>
      <c r="S121" s="795">
        <v>83.65</v>
      </c>
      <c r="T121" s="822">
        <v>90.65</v>
      </c>
      <c r="U121" s="1005" t="s">
        <v>1306</v>
      </c>
      <c r="V121" s="808"/>
      <c r="W121" s="770"/>
      <c r="X121" s="771"/>
    </row>
    <row r="122" spans="1:24" s="56" customFormat="1" ht="58.5" x14ac:dyDescent="0.25">
      <c r="A122" s="784"/>
      <c r="B122" s="784"/>
      <c r="C122" s="784"/>
      <c r="D122" s="784"/>
      <c r="E122" s="784"/>
      <c r="F122" s="784"/>
      <c r="G122" s="784"/>
      <c r="H122" s="784"/>
      <c r="I122" s="784"/>
      <c r="J122" s="784"/>
      <c r="K122" s="784"/>
      <c r="L122" s="784"/>
      <c r="M122" s="784"/>
      <c r="N122" s="785" t="s">
        <v>1482</v>
      </c>
      <c r="O122" s="785"/>
      <c r="P122" s="785" t="s">
        <v>1483</v>
      </c>
      <c r="Q122" s="786" t="s">
        <v>3543</v>
      </c>
      <c r="R122" s="787" t="s">
        <v>3567</v>
      </c>
      <c r="S122" s="787"/>
      <c r="T122" s="823"/>
      <c r="U122" s="1005"/>
      <c r="V122" s="789"/>
    </row>
    <row r="123" spans="1:24" s="62" customFormat="1" ht="58.5" x14ac:dyDescent="0.25">
      <c r="A123" s="784"/>
      <c r="B123" s="784"/>
      <c r="C123" s="784"/>
      <c r="D123" s="784"/>
      <c r="E123" s="784"/>
      <c r="F123" s="784"/>
      <c r="G123" s="784"/>
      <c r="H123" s="784"/>
      <c r="I123" s="784"/>
      <c r="J123" s="784"/>
      <c r="K123" s="784"/>
      <c r="L123" s="784"/>
      <c r="M123" s="784"/>
      <c r="N123" s="785" t="s">
        <v>1485</v>
      </c>
      <c r="O123" s="785"/>
      <c r="P123" s="786" t="s">
        <v>1486</v>
      </c>
      <c r="Q123" s="786" t="s">
        <v>1487</v>
      </c>
      <c r="R123" s="787" t="s">
        <v>3567</v>
      </c>
      <c r="S123" s="787"/>
      <c r="T123" s="823"/>
      <c r="U123" s="1005"/>
      <c r="V123" s="789"/>
    </row>
    <row r="124" spans="1:24" s="62" customFormat="1" ht="78" x14ac:dyDescent="0.25">
      <c r="A124" s="784"/>
      <c r="B124" s="784"/>
      <c r="C124" s="784"/>
      <c r="D124" s="784"/>
      <c r="E124" s="784"/>
      <c r="F124" s="784"/>
      <c r="G124" s="784"/>
      <c r="H124" s="784"/>
      <c r="I124" s="784"/>
      <c r="J124" s="784"/>
      <c r="K124" s="784"/>
      <c r="L124" s="784"/>
      <c r="M124" s="784"/>
      <c r="N124" s="785" t="s">
        <v>1488</v>
      </c>
      <c r="O124" s="785"/>
      <c r="P124" s="786" t="s">
        <v>1489</v>
      </c>
      <c r="Q124" s="786" t="s">
        <v>3544</v>
      </c>
      <c r="R124" s="787" t="s">
        <v>3331</v>
      </c>
      <c r="S124" s="787"/>
      <c r="T124" s="823"/>
      <c r="U124" s="1005"/>
      <c r="V124" s="789"/>
    </row>
    <row r="125" spans="1:24" s="772" customFormat="1" ht="100.9" customHeight="1" x14ac:dyDescent="0.3">
      <c r="A125" s="766"/>
      <c r="B125" s="819"/>
      <c r="C125" s="816"/>
      <c r="D125" s="816"/>
      <c r="E125" s="816"/>
      <c r="F125" s="820"/>
      <c r="G125" s="816"/>
      <c r="H125" s="816"/>
      <c r="I125" s="820"/>
      <c r="J125" s="820"/>
      <c r="K125" s="785"/>
      <c r="L125" s="785"/>
      <c r="M125" s="785" t="s">
        <v>5643</v>
      </c>
      <c r="N125" s="791" t="s">
        <v>1075</v>
      </c>
      <c r="O125" s="792" t="s">
        <v>5644</v>
      </c>
      <c r="P125" s="786" t="s">
        <v>3642</v>
      </c>
      <c r="Q125" s="792" t="s">
        <v>5589</v>
      </c>
      <c r="R125" s="799" t="s">
        <v>3292</v>
      </c>
      <c r="S125" s="799" t="s">
        <v>4086</v>
      </c>
      <c r="T125" s="811">
        <v>90</v>
      </c>
      <c r="U125" s="1006"/>
      <c r="V125" s="786" t="s">
        <v>3326</v>
      </c>
      <c r="W125" s="770"/>
      <c r="X125" s="771"/>
    </row>
    <row r="126" spans="1:24" s="56" customFormat="1" ht="58.5" x14ac:dyDescent="0.25">
      <c r="A126" s="784"/>
      <c r="B126" s="784"/>
      <c r="C126" s="784"/>
      <c r="D126" s="784"/>
      <c r="E126" s="784"/>
      <c r="F126" s="784"/>
      <c r="G126" s="784"/>
      <c r="H126" s="784"/>
      <c r="I126" s="784"/>
      <c r="J126" s="784"/>
      <c r="K126" s="784"/>
      <c r="L126" s="784"/>
      <c r="M126" s="784"/>
      <c r="N126" s="814" t="s">
        <v>1078</v>
      </c>
      <c r="O126" s="814"/>
      <c r="P126" s="814" t="s">
        <v>5250</v>
      </c>
      <c r="Q126" s="815" t="s">
        <v>5251</v>
      </c>
      <c r="R126" s="787" t="s">
        <v>3372</v>
      </c>
      <c r="S126" s="787"/>
      <c r="T126" s="787"/>
      <c r="U126" s="786" t="s">
        <v>3326</v>
      </c>
      <c r="V126" s="786"/>
    </row>
    <row r="127" spans="1:24" s="56" customFormat="1" ht="78" x14ac:dyDescent="0.25">
      <c r="A127" s="784"/>
      <c r="B127" s="784"/>
      <c r="C127" s="784"/>
      <c r="D127" s="784"/>
      <c r="E127" s="784"/>
      <c r="F127" s="784"/>
      <c r="G127" s="784"/>
      <c r="H127" s="784"/>
      <c r="I127" s="784"/>
      <c r="J127" s="784"/>
      <c r="K127" s="784"/>
      <c r="L127" s="784"/>
      <c r="M127" s="784"/>
      <c r="N127" s="814" t="s">
        <v>1081</v>
      </c>
      <c r="O127" s="814"/>
      <c r="P127" s="814" t="s">
        <v>1082</v>
      </c>
      <c r="Q127" s="815" t="s">
        <v>5100</v>
      </c>
      <c r="R127" s="787" t="s">
        <v>3522</v>
      </c>
      <c r="S127" s="787"/>
      <c r="T127" s="787"/>
      <c r="U127" s="786" t="s">
        <v>3326</v>
      </c>
      <c r="V127" s="786"/>
    </row>
    <row r="128" spans="1:24" s="56" customFormat="1" ht="78" x14ac:dyDescent="0.25">
      <c r="A128" s="784"/>
      <c r="B128" s="784"/>
      <c r="C128" s="784"/>
      <c r="D128" s="784"/>
      <c r="E128" s="784"/>
      <c r="F128" s="784"/>
      <c r="G128" s="784"/>
      <c r="H128" s="784"/>
      <c r="I128" s="784"/>
      <c r="J128" s="784"/>
      <c r="K128" s="784"/>
      <c r="L128" s="784"/>
      <c r="M128" s="784"/>
      <c r="N128" s="814" t="s">
        <v>1084</v>
      </c>
      <c r="O128" s="814"/>
      <c r="P128" s="814" t="s">
        <v>1085</v>
      </c>
      <c r="Q128" s="815" t="s">
        <v>1086</v>
      </c>
      <c r="R128" s="787" t="s">
        <v>3640</v>
      </c>
      <c r="S128" s="787"/>
      <c r="T128" s="787"/>
      <c r="U128" s="786" t="s">
        <v>3326</v>
      </c>
      <c r="V128" s="786"/>
    </row>
    <row r="129" spans="1:24" s="56" customFormat="1" ht="78" x14ac:dyDescent="0.25">
      <c r="A129" s="784"/>
      <c r="B129" s="784"/>
      <c r="C129" s="784"/>
      <c r="D129" s="784"/>
      <c r="E129" s="784"/>
      <c r="F129" s="784"/>
      <c r="G129" s="784"/>
      <c r="H129" s="784"/>
      <c r="I129" s="784"/>
      <c r="J129" s="784"/>
      <c r="K129" s="784"/>
      <c r="L129" s="784"/>
      <c r="M129" s="784"/>
      <c r="N129" s="814" t="s">
        <v>1087</v>
      </c>
      <c r="O129" s="814"/>
      <c r="P129" s="814" t="s">
        <v>5102</v>
      </c>
      <c r="Q129" s="815" t="s">
        <v>5101</v>
      </c>
      <c r="R129" s="787"/>
      <c r="S129" s="787"/>
      <c r="T129" s="787"/>
      <c r="U129" s="786" t="s">
        <v>3326</v>
      </c>
      <c r="V129" s="786"/>
    </row>
    <row r="130" spans="1:24" s="56" customFormat="1" ht="58.5" x14ac:dyDescent="0.25">
      <c r="A130" s="784"/>
      <c r="B130" s="784"/>
      <c r="C130" s="784"/>
      <c r="D130" s="784"/>
      <c r="E130" s="784"/>
      <c r="F130" s="784"/>
      <c r="G130" s="784"/>
      <c r="H130" s="784"/>
      <c r="I130" s="784"/>
      <c r="J130" s="784"/>
      <c r="K130" s="784"/>
      <c r="L130" s="784"/>
      <c r="M130" s="784"/>
      <c r="N130" s="814" t="s">
        <v>1090</v>
      </c>
      <c r="O130" s="814"/>
      <c r="P130" s="814" t="s">
        <v>5249</v>
      </c>
      <c r="Q130" s="815" t="s">
        <v>5103</v>
      </c>
      <c r="R130" s="787"/>
      <c r="S130" s="787"/>
      <c r="T130" s="787"/>
      <c r="U130" s="786" t="s">
        <v>3326</v>
      </c>
      <c r="V130" s="786"/>
    </row>
    <row r="131" spans="1:24" s="56" customFormat="1" ht="58.5" x14ac:dyDescent="0.25">
      <c r="A131" s="784"/>
      <c r="B131" s="784"/>
      <c r="C131" s="784"/>
      <c r="D131" s="784"/>
      <c r="E131" s="784"/>
      <c r="F131" s="784"/>
      <c r="G131" s="784"/>
      <c r="H131" s="784"/>
      <c r="I131" s="784"/>
      <c r="J131" s="784"/>
      <c r="K131" s="784"/>
      <c r="L131" s="784"/>
      <c r="M131" s="784"/>
      <c r="N131" s="814" t="s">
        <v>1093</v>
      </c>
      <c r="O131" s="814"/>
      <c r="P131" s="814" t="s">
        <v>1094</v>
      </c>
      <c r="Q131" s="815" t="s">
        <v>1095</v>
      </c>
      <c r="R131" s="787" t="s">
        <v>3372</v>
      </c>
      <c r="S131" s="787"/>
      <c r="T131" s="787"/>
      <c r="U131" s="786" t="s">
        <v>3326</v>
      </c>
      <c r="V131" s="786"/>
    </row>
    <row r="132" spans="1:24" s="772" customFormat="1" ht="82.5" customHeight="1" x14ac:dyDescent="0.3">
      <c r="A132" s="766"/>
      <c r="B132" s="819"/>
      <c r="C132" s="816"/>
      <c r="D132" s="816"/>
      <c r="E132" s="816"/>
      <c r="F132" s="820"/>
      <c r="G132" s="816"/>
      <c r="H132" s="816"/>
      <c r="I132" s="820"/>
      <c r="J132" s="820"/>
      <c r="K132" s="785"/>
      <c r="L132" s="785"/>
      <c r="M132" s="816" t="s">
        <v>5645</v>
      </c>
      <c r="N132" s="791" t="s">
        <v>2289</v>
      </c>
      <c r="O132" s="791" t="s">
        <v>5646</v>
      </c>
      <c r="P132" s="786" t="s">
        <v>2290</v>
      </c>
      <c r="Q132" s="792" t="s">
        <v>5647</v>
      </c>
      <c r="R132" s="804"/>
      <c r="S132" s="804"/>
      <c r="T132" s="804"/>
      <c r="U132" s="797" t="s">
        <v>3313</v>
      </c>
      <c r="V132" s="797" t="s">
        <v>3313</v>
      </c>
      <c r="W132" s="770"/>
      <c r="X132" s="771"/>
    </row>
    <row r="133" spans="1:24" s="772" customFormat="1" ht="97.5" x14ac:dyDescent="0.3">
      <c r="A133" s="766"/>
      <c r="B133" s="819"/>
      <c r="C133" s="816"/>
      <c r="D133" s="816"/>
      <c r="E133" s="816"/>
      <c r="F133" s="820"/>
      <c r="G133" s="816"/>
      <c r="H133" s="816"/>
      <c r="I133" s="820"/>
      <c r="J133" s="820"/>
      <c r="K133" s="785"/>
      <c r="L133" s="785"/>
      <c r="M133" s="816"/>
      <c r="N133" s="785" t="s">
        <v>2292</v>
      </c>
      <c r="O133" s="791"/>
      <c r="P133" s="786" t="s">
        <v>4885</v>
      </c>
      <c r="Q133" s="786" t="s">
        <v>2294</v>
      </c>
      <c r="R133" s="804"/>
      <c r="S133" s="804"/>
      <c r="T133" s="804"/>
      <c r="U133" s="797"/>
      <c r="V133" s="797"/>
      <c r="W133" s="770"/>
      <c r="X133" s="771"/>
    </row>
    <row r="134" spans="1:24" s="772" customFormat="1" ht="97.5" x14ac:dyDescent="0.3">
      <c r="A134" s="766"/>
      <c r="B134" s="819"/>
      <c r="C134" s="816"/>
      <c r="D134" s="816"/>
      <c r="E134" s="816"/>
      <c r="F134" s="820"/>
      <c r="G134" s="816"/>
      <c r="H134" s="816"/>
      <c r="I134" s="820"/>
      <c r="J134" s="820"/>
      <c r="K134" s="785"/>
      <c r="L134" s="785"/>
      <c r="M134" s="816"/>
      <c r="N134" s="785" t="s">
        <v>2295</v>
      </c>
      <c r="O134" s="791"/>
      <c r="P134" s="785" t="s">
        <v>4886</v>
      </c>
      <c r="Q134" s="786" t="s">
        <v>4887</v>
      </c>
      <c r="R134" s="804"/>
      <c r="S134" s="804"/>
      <c r="T134" s="804"/>
      <c r="U134" s="797"/>
      <c r="V134" s="797"/>
      <c r="W134" s="770"/>
      <c r="X134" s="771"/>
    </row>
    <row r="135" spans="1:24" s="772" customFormat="1" ht="78" x14ac:dyDescent="0.3">
      <c r="A135" s="766"/>
      <c r="B135" s="819"/>
      <c r="C135" s="816"/>
      <c r="D135" s="816"/>
      <c r="E135" s="816"/>
      <c r="F135" s="820"/>
      <c r="G135" s="816"/>
      <c r="H135" s="816"/>
      <c r="I135" s="820"/>
      <c r="J135" s="820"/>
      <c r="K135" s="785"/>
      <c r="L135" s="785"/>
      <c r="M135" s="816"/>
      <c r="N135" s="785" t="s">
        <v>2298</v>
      </c>
      <c r="O135" s="791"/>
      <c r="P135" s="786" t="s">
        <v>4888</v>
      </c>
      <c r="Q135" s="786" t="s">
        <v>4889</v>
      </c>
      <c r="R135" s="804"/>
      <c r="S135" s="804"/>
      <c r="T135" s="804"/>
      <c r="U135" s="797"/>
      <c r="V135" s="797"/>
      <c r="W135" s="770"/>
      <c r="X135" s="771"/>
    </row>
    <row r="136" spans="1:24" s="772" customFormat="1" ht="93" customHeight="1" x14ac:dyDescent="0.3">
      <c r="A136" s="766"/>
      <c r="B136" s="819"/>
      <c r="C136" s="767"/>
      <c r="D136" s="816"/>
      <c r="E136" s="816" t="s">
        <v>5648</v>
      </c>
      <c r="F136" s="820" t="s">
        <v>4111</v>
      </c>
      <c r="G136" s="842">
        <v>57.07</v>
      </c>
      <c r="H136" s="843">
        <v>58.01</v>
      </c>
      <c r="I136" s="842">
        <v>59.01</v>
      </c>
      <c r="J136" s="820" t="s">
        <v>3293</v>
      </c>
      <c r="K136" s="785"/>
      <c r="L136" s="785" t="s">
        <v>4971</v>
      </c>
      <c r="M136" s="816" t="s">
        <v>5649</v>
      </c>
      <c r="N136" s="807" t="s">
        <v>5619</v>
      </c>
      <c r="O136" s="1007" t="s">
        <v>5650</v>
      </c>
      <c r="P136" s="845" t="s">
        <v>1400</v>
      </c>
      <c r="Q136" s="792" t="s">
        <v>5621</v>
      </c>
      <c r="R136" s="787" t="s">
        <v>3292</v>
      </c>
      <c r="S136" s="787">
        <v>72.56</v>
      </c>
      <c r="T136" s="787">
        <v>81.66</v>
      </c>
      <c r="U136" s="808" t="s">
        <v>1306</v>
      </c>
      <c r="V136" s="1005" t="s">
        <v>4091</v>
      </c>
      <c r="W136" s="770"/>
      <c r="X136" s="771"/>
    </row>
    <row r="137" spans="1:24" s="772" customFormat="1" ht="137.25" customHeight="1" x14ac:dyDescent="0.3">
      <c r="A137" s="766"/>
      <c r="B137" s="819"/>
      <c r="C137" s="767"/>
      <c r="D137" s="816"/>
      <c r="E137" s="816"/>
      <c r="F137" s="820"/>
      <c r="G137" s="816"/>
      <c r="H137" s="816"/>
      <c r="I137" s="820"/>
      <c r="J137" s="820"/>
      <c r="K137" s="785"/>
      <c r="L137" s="785"/>
      <c r="M137" s="816" t="s">
        <v>5651</v>
      </c>
      <c r="N137" s="807" t="s">
        <v>5619</v>
      </c>
      <c r="O137" s="1007"/>
      <c r="P137" s="846"/>
      <c r="Q137" s="792" t="s">
        <v>5652</v>
      </c>
      <c r="R137" s="787" t="s">
        <v>3292</v>
      </c>
      <c r="S137" s="787">
        <v>67.825000000000003</v>
      </c>
      <c r="T137" s="795">
        <v>72.314999999999998</v>
      </c>
      <c r="U137" s="808" t="s">
        <v>1306</v>
      </c>
      <c r="V137" s="1005"/>
      <c r="W137" s="770"/>
      <c r="X137" s="771"/>
    </row>
    <row r="138" spans="1:24" s="56" customFormat="1" ht="58.5" x14ac:dyDescent="0.25">
      <c r="A138" s="784"/>
      <c r="B138" s="784"/>
      <c r="C138" s="784"/>
      <c r="D138" s="784"/>
      <c r="E138" s="784"/>
      <c r="F138" s="784"/>
      <c r="G138" s="784"/>
      <c r="H138" s="784"/>
      <c r="I138" s="784"/>
      <c r="J138" s="784"/>
      <c r="K138" s="784"/>
      <c r="L138" s="784"/>
      <c r="M138" s="784"/>
      <c r="N138" s="785" t="s">
        <v>1402</v>
      </c>
      <c r="O138" s="785"/>
      <c r="P138" s="824" t="s">
        <v>1403</v>
      </c>
      <c r="Q138" s="824" t="s">
        <v>5181</v>
      </c>
      <c r="R138" s="799"/>
      <c r="S138" s="799"/>
      <c r="T138" s="799"/>
      <c r="U138" s="789" t="s">
        <v>1306</v>
      </c>
      <c r="V138" s="1005"/>
    </row>
    <row r="139" spans="1:24" s="803" customFormat="1" ht="117" x14ac:dyDescent="0.25">
      <c r="A139" s="802"/>
      <c r="B139" s="802"/>
      <c r="C139" s="802"/>
      <c r="D139" s="802"/>
      <c r="E139" s="802"/>
      <c r="F139" s="802"/>
      <c r="G139" s="802"/>
      <c r="H139" s="802"/>
      <c r="I139" s="802"/>
      <c r="J139" s="802"/>
      <c r="K139" s="802"/>
      <c r="L139" s="802"/>
      <c r="M139" s="802"/>
      <c r="N139" s="785" t="s">
        <v>1405</v>
      </c>
      <c r="O139" s="785"/>
      <c r="P139" s="824" t="s">
        <v>1406</v>
      </c>
      <c r="Q139" s="824" t="s">
        <v>5182</v>
      </c>
      <c r="R139" s="799"/>
      <c r="S139" s="799"/>
      <c r="T139" s="799"/>
      <c r="U139" s="789" t="s">
        <v>1306</v>
      </c>
      <c r="V139" s="1005"/>
    </row>
    <row r="140" spans="1:24" s="803" customFormat="1" ht="117" x14ac:dyDescent="0.25">
      <c r="A140" s="802"/>
      <c r="B140" s="802"/>
      <c r="C140" s="802"/>
      <c r="D140" s="802"/>
      <c r="E140" s="802"/>
      <c r="F140" s="802"/>
      <c r="G140" s="802"/>
      <c r="H140" s="802"/>
      <c r="I140" s="802"/>
      <c r="J140" s="802"/>
      <c r="K140" s="802"/>
      <c r="L140" s="802"/>
      <c r="M140" s="802"/>
      <c r="N140" s="785" t="s">
        <v>1408</v>
      </c>
      <c r="O140" s="785"/>
      <c r="P140" s="824" t="s">
        <v>1409</v>
      </c>
      <c r="Q140" s="824" t="s">
        <v>5221</v>
      </c>
      <c r="R140" s="799"/>
      <c r="S140" s="799"/>
      <c r="T140" s="799"/>
      <c r="U140" s="789" t="s">
        <v>1306</v>
      </c>
      <c r="V140" s="1005"/>
    </row>
    <row r="141" spans="1:24" s="803" customFormat="1" ht="78" x14ac:dyDescent="0.25">
      <c r="A141" s="802"/>
      <c r="B141" s="802"/>
      <c r="C141" s="802"/>
      <c r="D141" s="802"/>
      <c r="E141" s="802"/>
      <c r="F141" s="802"/>
      <c r="G141" s="802"/>
      <c r="H141" s="802"/>
      <c r="I141" s="802"/>
      <c r="J141" s="802"/>
      <c r="K141" s="802"/>
      <c r="L141" s="802"/>
      <c r="M141" s="802"/>
      <c r="N141" s="785" t="s">
        <v>1411</v>
      </c>
      <c r="O141" s="825"/>
      <c r="P141" s="826" t="s">
        <v>1412</v>
      </c>
      <c r="Q141" s="826" t="s">
        <v>5183</v>
      </c>
      <c r="R141" s="799"/>
      <c r="S141" s="799"/>
      <c r="T141" s="799"/>
      <c r="U141" s="789" t="s">
        <v>1306</v>
      </c>
      <c r="V141" s="1005"/>
    </row>
    <row r="142" spans="1:24" s="772" customFormat="1" ht="114.75" customHeight="1" x14ac:dyDescent="0.3">
      <c r="A142" s="766"/>
      <c r="B142" s="819"/>
      <c r="C142" s="767"/>
      <c r="D142" s="816"/>
      <c r="E142" s="816"/>
      <c r="F142" s="820"/>
      <c r="G142" s="816"/>
      <c r="H142" s="816"/>
      <c r="I142" s="820"/>
      <c r="J142" s="820"/>
      <c r="K142" s="785" t="s">
        <v>4091</v>
      </c>
      <c r="L142" s="785" t="s">
        <v>4972</v>
      </c>
      <c r="M142" s="816" t="s">
        <v>5653</v>
      </c>
      <c r="N142" s="807" t="s">
        <v>5654</v>
      </c>
      <c r="O142" s="807" t="s">
        <v>5655</v>
      </c>
      <c r="P142" s="786" t="s">
        <v>1430</v>
      </c>
      <c r="Q142" s="792" t="s">
        <v>5656</v>
      </c>
      <c r="R142" s="787" t="s">
        <v>3291</v>
      </c>
      <c r="S142" s="795" t="s">
        <v>4116</v>
      </c>
      <c r="T142" s="790">
        <v>7.23</v>
      </c>
      <c r="U142" s="808" t="s">
        <v>1306</v>
      </c>
      <c r="V142" s="1005"/>
      <c r="W142" s="770"/>
      <c r="X142" s="771"/>
    </row>
    <row r="143" spans="1:24" s="61" customFormat="1" ht="44.25" customHeight="1" x14ac:dyDescent="0.25">
      <c r="A143" s="806"/>
      <c r="B143" s="806"/>
      <c r="C143" s="806"/>
      <c r="D143" s="806"/>
      <c r="E143" s="806"/>
      <c r="F143" s="806"/>
      <c r="G143" s="806"/>
      <c r="H143" s="806"/>
      <c r="I143" s="806"/>
      <c r="J143" s="806"/>
      <c r="K143" s="806"/>
      <c r="L143" s="806"/>
      <c r="M143" s="806"/>
      <c r="N143" s="785" t="s">
        <v>1432</v>
      </c>
      <c r="O143" s="785"/>
      <c r="P143" s="785" t="s">
        <v>1433</v>
      </c>
      <c r="Q143" s="786" t="s">
        <v>3545</v>
      </c>
      <c r="R143" s="787" t="s">
        <v>3331</v>
      </c>
      <c r="S143" s="787"/>
      <c r="T143" s="790"/>
      <c r="U143" s="789" t="s">
        <v>1306</v>
      </c>
      <c r="V143" s="789"/>
    </row>
    <row r="144" spans="1:24" s="61" customFormat="1" ht="136.5" x14ac:dyDescent="0.25">
      <c r="A144" s="806"/>
      <c r="B144" s="806"/>
      <c r="C144" s="806"/>
      <c r="D144" s="806"/>
      <c r="E144" s="806"/>
      <c r="F144" s="806"/>
      <c r="G144" s="806"/>
      <c r="H144" s="806"/>
      <c r="I144" s="806"/>
      <c r="J144" s="806"/>
      <c r="K144" s="806"/>
      <c r="L144" s="806"/>
      <c r="M144" s="806"/>
      <c r="N144" s="785" t="s">
        <v>1435</v>
      </c>
      <c r="O144" s="785"/>
      <c r="P144" s="785" t="s">
        <v>1436</v>
      </c>
      <c r="Q144" s="786" t="s">
        <v>3546</v>
      </c>
      <c r="R144" s="787" t="s">
        <v>3331</v>
      </c>
      <c r="S144" s="787"/>
      <c r="T144" s="790"/>
      <c r="U144" s="789" t="s">
        <v>1306</v>
      </c>
      <c r="V144" s="789"/>
    </row>
    <row r="145" spans="1:24" s="57" customFormat="1" ht="117" x14ac:dyDescent="0.25">
      <c r="A145" s="806"/>
      <c r="B145" s="806"/>
      <c r="C145" s="806"/>
      <c r="D145" s="806"/>
      <c r="E145" s="806"/>
      <c r="F145" s="806"/>
      <c r="G145" s="806"/>
      <c r="H145" s="806"/>
      <c r="I145" s="806"/>
      <c r="J145" s="806"/>
      <c r="K145" s="806"/>
      <c r="L145" s="806"/>
      <c r="M145" s="806"/>
      <c r="N145" s="785" t="s">
        <v>1438</v>
      </c>
      <c r="O145" s="785"/>
      <c r="P145" s="785" t="s">
        <v>1439</v>
      </c>
      <c r="Q145" s="786" t="s">
        <v>1440</v>
      </c>
      <c r="R145" s="787" t="s">
        <v>3331</v>
      </c>
      <c r="S145" s="787"/>
      <c r="T145" s="790"/>
      <c r="U145" s="789" t="s">
        <v>1306</v>
      </c>
      <c r="V145" s="789"/>
    </row>
    <row r="146" spans="1:24" s="65" customFormat="1" ht="97.5" x14ac:dyDescent="0.25">
      <c r="A146" s="806"/>
      <c r="B146" s="806"/>
      <c r="C146" s="806"/>
      <c r="D146" s="806"/>
      <c r="E146" s="806"/>
      <c r="F146" s="806"/>
      <c r="G146" s="806"/>
      <c r="H146" s="806"/>
      <c r="I146" s="806"/>
      <c r="J146" s="806"/>
      <c r="K146" s="806"/>
      <c r="L146" s="806"/>
      <c r="M146" s="806"/>
      <c r="N146" s="785" t="s">
        <v>1441</v>
      </c>
      <c r="O146" s="785"/>
      <c r="P146" s="785" t="s">
        <v>1442</v>
      </c>
      <c r="Q146" s="786" t="s">
        <v>3547</v>
      </c>
      <c r="R146" s="787" t="s">
        <v>3569</v>
      </c>
      <c r="S146" s="787"/>
      <c r="T146" s="790"/>
      <c r="U146" s="789" t="s">
        <v>1306</v>
      </c>
      <c r="V146" s="789"/>
    </row>
    <row r="147" spans="1:24" s="65" customFormat="1" ht="117" x14ac:dyDescent="0.25">
      <c r="A147" s="806"/>
      <c r="B147" s="806"/>
      <c r="C147" s="806"/>
      <c r="D147" s="806"/>
      <c r="E147" s="806"/>
      <c r="F147" s="806"/>
      <c r="G147" s="806"/>
      <c r="H147" s="806"/>
      <c r="I147" s="806"/>
      <c r="J147" s="806"/>
      <c r="K147" s="806"/>
      <c r="L147" s="806"/>
      <c r="M147" s="806"/>
      <c r="N147" s="785" t="s">
        <v>1444</v>
      </c>
      <c r="O147" s="785"/>
      <c r="P147" s="785" t="s">
        <v>1445</v>
      </c>
      <c r="Q147" s="786" t="s">
        <v>1446</v>
      </c>
      <c r="R147" s="787" t="s">
        <v>3331</v>
      </c>
      <c r="S147" s="787"/>
      <c r="T147" s="790"/>
      <c r="U147" s="789" t="s">
        <v>1306</v>
      </c>
      <c r="V147" s="789"/>
    </row>
    <row r="148" spans="1:24" s="61" customFormat="1" ht="136.5" x14ac:dyDescent="0.25">
      <c r="A148" s="806"/>
      <c r="B148" s="806"/>
      <c r="C148" s="806"/>
      <c r="D148" s="806"/>
      <c r="E148" s="806"/>
      <c r="F148" s="806"/>
      <c r="G148" s="806"/>
      <c r="H148" s="806"/>
      <c r="I148" s="806"/>
      <c r="J148" s="806"/>
      <c r="K148" s="806"/>
      <c r="L148" s="806"/>
      <c r="M148" s="806"/>
      <c r="N148" s="785" t="s">
        <v>1447</v>
      </c>
      <c r="O148" s="785"/>
      <c r="P148" s="786" t="s">
        <v>1331</v>
      </c>
      <c r="Q148" s="786" t="s">
        <v>3871</v>
      </c>
      <c r="R148" s="787" t="s">
        <v>3522</v>
      </c>
      <c r="S148" s="787"/>
      <c r="T148" s="790"/>
      <c r="U148" s="789" t="s">
        <v>1306</v>
      </c>
      <c r="V148" s="789"/>
    </row>
    <row r="149" spans="1:24" s="772" customFormat="1" ht="113.65" customHeight="1" x14ac:dyDescent="0.3">
      <c r="A149" s="766"/>
      <c r="B149" s="819"/>
      <c r="C149" s="767"/>
      <c r="D149" s="816"/>
      <c r="E149" s="816"/>
      <c r="F149" s="820"/>
      <c r="G149" s="816"/>
      <c r="H149" s="816"/>
      <c r="I149" s="820"/>
      <c r="J149" s="820"/>
      <c r="K149" s="785"/>
      <c r="L149" s="785"/>
      <c r="M149" s="816"/>
      <c r="N149" s="807" t="s">
        <v>5657</v>
      </c>
      <c r="O149" s="807" t="s">
        <v>5658</v>
      </c>
      <c r="P149" s="786" t="s">
        <v>1368</v>
      </c>
      <c r="Q149" s="792" t="s">
        <v>5659</v>
      </c>
      <c r="R149" s="787" t="s">
        <v>3292</v>
      </c>
      <c r="S149" s="787">
        <v>55.35</v>
      </c>
      <c r="T149" s="787">
        <v>60.06</v>
      </c>
      <c r="U149" s="808" t="s">
        <v>1306</v>
      </c>
      <c r="V149" s="808"/>
      <c r="W149" s="770"/>
      <c r="X149" s="771"/>
    </row>
    <row r="150" spans="1:24" s="57" customFormat="1" ht="58.5" x14ac:dyDescent="0.25">
      <c r="A150" s="806"/>
      <c r="B150" s="806"/>
      <c r="C150" s="806"/>
      <c r="D150" s="806"/>
      <c r="E150" s="806"/>
      <c r="F150" s="806"/>
      <c r="G150" s="806"/>
      <c r="H150" s="806"/>
      <c r="I150" s="806"/>
      <c r="J150" s="806"/>
      <c r="K150" s="806"/>
      <c r="L150" s="806"/>
      <c r="M150" s="806"/>
      <c r="N150" s="785" t="s">
        <v>1370</v>
      </c>
      <c r="O150" s="785"/>
      <c r="P150" s="785" t="s">
        <v>1371</v>
      </c>
      <c r="Q150" s="786" t="s">
        <v>3727</v>
      </c>
      <c r="R150" s="787" t="s">
        <v>3570</v>
      </c>
      <c r="S150" s="787"/>
      <c r="T150" s="790"/>
      <c r="U150" s="789" t="s">
        <v>1306</v>
      </c>
      <c r="V150" s="789"/>
    </row>
    <row r="151" spans="1:24" s="57" customFormat="1" ht="58.5" x14ac:dyDescent="0.25">
      <c r="A151" s="806"/>
      <c r="B151" s="806"/>
      <c r="C151" s="806"/>
      <c r="D151" s="806"/>
      <c r="E151" s="806"/>
      <c r="F151" s="806"/>
      <c r="G151" s="806"/>
      <c r="H151" s="806"/>
      <c r="I151" s="806"/>
      <c r="J151" s="806"/>
      <c r="K151" s="806"/>
      <c r="L151" s="806"/>
      <c r="M151" s="806"/>
      <c r="N151" s="785" t="s">
        <v>1373</v>
      </c>
      <c r="O151" s="785"/>
      <c r="P151" s="785" t="s">
        <v>3552</v>
      </c>
      <c r="Q151" s="786" t="s">
        <v>3553</v>
      </c>
      <c r="R151" s="787" t="s">
        <v>3570</v>
      </c>
      <c r="S151" s="787"/>
      <c r="T151" s="790"/>
      <c r="U151" s="789" t="s">
        <v>1306</v>
      </c>
      <c r="V151" s="789"/>
    </row>
    <row r="152" spans="1:24" s="57" customFormat="1" ht="97.5" x14ac:dyDescent="0.25">
      <c r="A152" s="806"/>
      <c r="B152" s="806"/>
      <c r="C152" s="806"/>
      <c r="D152" s="806"/>
      <c r="E152" s="806"/>
      <c r="F152" s="806"/>
      <c r="G152" s="806"/>
      <c r="H152" s="806"/>
      <c r="I152" s="806"/>
      <c r="J152" s="806"/>
      <c r="K152" s="806"/>
      <c r="L152" s="806"/>
      <c r="M152" s="806"/>
      <c r="N152" s="785" t="s">
        <v>1376</v>
      </c>
      <c r="O152" s="785"/>
      <c r="P152" s="785" t="s">
        <v>3551</v>
      </c>
      <c r="Q152" s="786" t="s">
        <v>3872</v>
      </c>
      <c r="R152" s="787" t="s">
        <v>3522</v>
      </c>
      <c r="S152" s="787"/>
      <c r="T152" s="790"/>
      <c r="U152" s="789" t="s">
        <v>1306</v>
      </c>
      <c r="V152" s="789"/>
    </row>
    <row r="153" spans="1:24" s="61" customFormat="1" ht="78" x14ac:dyDescent="0.25">
      <c r="A153" s="806"/>
      <c r="B153" s="806"/>
      <c r="C153" s="806"/>
      <c r="D153" s="806"/>
      <c r="E153" s="806"/>
      <c r="F153" s="806"/>
      <c r="G153" s="806"/>
      <c r="H153" s="806"/>
      <c r="I153" s="806"/>
      <c r="J153" s="806"/>
      <c r="K153" s="806"/>
      <c r="L153" s="806"/>
      <c r="M153" s="806"/>
      <c r="N153" s="785" t="s">
        <v>1378</v>
      </c>
      <c r="O153" s="785"/>
      <c r="P153" s="786" t="s">
        <v>1379</v>
      </c>
      <c r="Q153" s="786" t="s">
        <v>3550</v>
      </c>
      <c r="R153" s="787" t="s">
        <v>3570</v>
      </c>
      <c r="S153" s="787"/>
      <c r="T153" s="790"/>
      <c r="U153" s="789" t="s">
        <v>1306</v>
      </c>
      <c r="V153" s="789"/>
    </row>
    <row r="154" spans="1:24" s="772" customFormat="1" ht="97.9" customHeight="1" x14ac:dyDescent="0.3">
      <c r="A154" s="766"/>
      <c r="B154" s="819"/>
      <c r="C154" s="767"/>
      <c r="D154" s="816"/>
      <c r="E154" s="816"/>
      <c r="F154" s="820"/>
      <c r="G154" s="816"/>
      <c r="H154" s="816"/>
      <c r="I154" s="820"/>
      <c r="J154" s="820"/>
      <c r="K154" s="785"/>
      <c r="L154" s="785"/>
      <c r="M154" s="799"/>
      <c r="N154" s="791" t="s">
        <v>1075</v>
      </c>
      <c r="O154" s="791" t="s">
        <v>5660</v>
      </c>
      <c r="P154" s="786" t="s">
        <v>3642</v>
      </c>
      <c r="Q154" s="792" t="s">
        <v>5589</v>
      </c>
      <c r="R154" s="799" t="s">
        <v>3292</v>
      </c>
      <c r="S154" s="799" t="s">
        <v>4086</v>
      </c>
      <c r="T154" s="811">
        <v>90</v>
      </c>
      <c r="U154" s="771"/>
      <c r="V154" s="786" t="s">
        <v>3326</v>
      </c>
      <c r="W154" s="847"/>
      <c r="X154" s="771"/>
    </row>
    <row r="155" spans="1:24" s="56" customFormat="1" ht="58.5" x14ac:dyDescent="0.25">
      <c r="A155" s="784"/>
      <c r="B155" s="784"/>
      <c r="C155" s="784"/>
      <c r="D155" s="784"/>
      <c r="E155" s="784"/>
      <c r="F155" s="784"/>
      <c r="G155" s="784"/>
      <c r="H155" s="784"/>
      <c r="I155" s="784"/>
      <c r="J155" s="784"/>
      <c r="K155" s="784"/>
      <c r="L155" s="784"/>
      <c r="M155" s="784"/>
      <c r="N155" s="814" t="s">
        <v>1078</v>
      </c>
      <c r="O155" s="814"/>
      <c r="P155" s="814" t="s">
        <v>5250</v>
      </c>
      <c r="Q155" s="815" t="s">
        <v>5251</v>
      </c>
      <c r="R155" s="787" t="s">
        <v>3372</v>
      </c>
      <c r="S155" s="787"/>
      <c r="T155" s="787"/>
      <c r="U155" s="786" t="s">
        <v>3326</v>
      </c>
      <c r="V155" s="786"/>
    </row>
    <row r="156" spans="1:24" s="56" customFormat="1" ht="78" x14ac:dyDescent="0.25">
      <c r="A156" s="784"/>
      <c r="B156" s="784"/>
      <c r="C156" s="784"/>
      <c r="D156" s="784"/>
      <c r="E156" s="784"/>
      <c r="F156" s="784"/>
      <c r="G156" s="784"/>
      <c r="H156" s="784"/>
      <c r="I156" s="784"/>
      <c r="J156" s="784"/>
      <c r="K156" s="784"/>
      <c r="L156" s="784"/>
      <c r="M156" s="784"/>
      <c r="N156" s="814" t="s">
        <v>1081</v>
      </c>
      <c r="O156" s="814"/>
      <c r="P156" s="814" t="s">
        <v>1082</v>
      </c>
      <c r="Q156" s="815" t="s">
        <v>5100</v>
      </c>
      <c r="R156" s="787" t="s">
        <v>3522</v>
      </c>
      <c r="S156" s="787"/>
      <c r="T156" s="787"/>
      <c r="U156" s="786" t="s">
        <v>3326</v>
      </c>
      <c r="V156" s="786"/>
    </row>
    <row r="157" spans="1:24" s="56" customFormat="1" ht="78" x14ac:dyDescent="0.25">
      <c r="A157" s="784"/>
      <c r="B157" s="784"/>
      <c r="C157" s="784"/>
      <c r="D157" s="784"/>
      <c r="E157" s="784"/>
      <c r="F157" s="784"/>
      <c r="G157" s="784"/>
      <c r="H157" s="784"/>
      <c r="I157" s="784"/>
      <c r="J157" s="784"/>
      <c r="K157" s="784"/>
      <c r="L157" s="784"/>
      <c r="M157" s="784"/>
      <c r="N157" s="814" t="s">
        <v>1084</v>
      </c>
      <c r="O157" s="814"/>
      <c r="P157" s="814" t="s">
        <v>1085</v>
      </c>
      <c r="Q157" s="815" t="s">
        <v>1086</v>
      </c>
      <c r="R157" s="787" t="s">
        <v>3640</v>
      </c>
      <c r="S157" s="787"/>
      <c r="T157" s="787"/>
      <c r="U157" s="786" t="s">
        <v>3326</v>
      </c>
      <c r="V157" s="786"/>
    </row>
    <row r="158" spans="1:24" s="56" customFormat="1" ht="78" x14ac:dyDescent="0.25">
      <c r="A158" s="784"/>
      <c r="B158" s="784"/>
      <c r="C158" s="784"/>
      <c r="D158" s="784"/>
      <c r="E158" s="784"/>
      <c r="F158" s="784"/>
      <c r="G158" s="784"/>
      <c r="H158" s="784"/>
      <c r="I158" s="784"/>
      <c r="J158" s="784"/>
      <c r="K158" s="784"/>
      <c r="L158" s="784"/>
      <c r="M158" s="784"/>
      <c r="N158" s="814" t="s">
        <v>1087</v>
      </c>
      <c r="O158" s="814"/>
      <c r="P158" s="814" t="s">
        <v>5102</v>
      </c>
      <c r="Q158" s="815" t="s">
        <v>5101</v>
      </c>
      <c r="R158" s="787"/>
      <c r="S158" s="787"/>
      <c r="T158" s="787"/>
      <c r="U158" s="786" t="s">
        <v>3326</v>
      </c>
      <c r="V158" s="786"/>
    </row>
    <row r="159" spans="1:24" s="56" customFormat="1" ht="58.5" x14ac:dyDescent="0.25">
      <c r="A159" s="784"/>
      <c r="B159" s="784"/>
      <c r="C159" s="784"/>
      <c r="D159" s="784"/>
      <c r="E159" s="784"/>
      <c r="F159" s="784"/>
      <c r="G159" s="784"/>
      <c r="H159" s="784"/>
      <c r="I159" s="784"/>
      <c r="J159" s="784"/>
      <c r="K159" s="784"/>
      <c r="L159" s="784"/>
      <c r="M159" s="784"/>
      <c r="N159" s="814" t="s">
        <v>1090</v>
      </c>
      <c r="O159" s="814"/>
      <c r="P159" s="814" t="s">
        <v>5249</v>
      </c>
      <c r="Q159" s="815" t="s">
        <v>5103</v>
      </c>
      <c r="R159" s="787"/>
      <c r="S159" s="787"/>
      <c r="T159" s="787"/>
      <c r="U159" s="786" t="s">
        <v>3326</v>
      </c>
      <c r="V159" s="786"/>
    </row>
    <row r="160" spans="1:24" s="56" customFormat="1" ht="58.5" x14ac:dyDescent="0.25">
      <c r="A160" s="784"/>
      <c r="B160" s="784"/>
      <c r="C160" s="784"/>
      <c r="D160" s="784"/>
      <c r="E160" s="784"/>
      <c r="F160" s="784"/>
      <c r="G160" s="784"/>
      <c r="H160" s="784"/>
      <c r="I160" s="784"/>
      <c r="J160" s="784"/>
      <c r="K160" s="784"/>
      <c r="L160" s="784"/>
      <c r="M160" s="784"/>
      <c r="N160" s="814" t="s">
        <v>1093</v>
      </c>
      <c r="O160" s="814"/>
      <c r="P160" s="814" t="s">
        <v>1094</v>
      </c>
      <c r="Q160" s="815" t="s">
        <v>1095</v>
      </c>
      <c r="R160" s="787" t="s">
        <v>3372</v>
      </c>
      <c r="S160" s="787"/>
      <c r="T160" s="787"/>
      <c r="U160" s="786" t="s">
        <v>3326</v>
      </c>
      <c r="V160" s="786"/>
    </row>
    <row r="161" spans="1:24" s="772" customFormat="1" ht="118.5" customHeight="1" x14ac:dyDescent="0.3">
      <c r="A161" s="766"/>
      <c r="B161" s="819"/>
      <c r="C161" s="767"/>
      <c r="D161" s="816"/>
      <c r="E161" s="816"/>
      <c r="F161" s="820"/>
      <c r="G161" s="816"/>
      <c r="H161" s="816"/>
      <c r="I161" s="820"/>
      <c r="J161" s="820"/>
      <c r="K161" s="785"/>
      <c r="L161" s="785"/>
      <c r="M161" s="799"/>
      <c r="N161" s="791" t="s">
        <v>2289</v>
      </c>
      <c r="O161" s="791" t="s">
        <v>5661</v>
      </c>
      <c r="P161" s="786" t="s">
        <v>2290</v>
      </c>
      <c r="Q161" s="792" t="s">
        <v>5647</v>
      </c>
      <c r="R161" s="804"/>
      <c r="S161" s="804"/>
      <c r="T161" s="804"/>
      <c r="U161" s="797" t="s">
        <v>3313</v>
      </c>
      <c r="V161" s="797" t="s">
        <v>3313</v>
      </c>
      <c r="W161" s="847"/>
      <c r="X161" s="771"/>
    </row>
    <row r="162" spans="1:24" s="772" customFormat="1" ht="97.5" x14ac:dyDescent="0.3">
      <c r="A162" s="766"/>
      <c r="B162" s="819"/>
      <c r="C162" s="816"/>
      <c r="D162" s="816"/>
      <c r="E162" s="816"/>
      <c r="F162" s="820"/>
      <c r="G162" s="816"/>
      <c r="H162" s="816"/>
      <c r="I162" s="820"/>
      <c r="J162" s="820"/>
      <c r="K162" s="785"/>
      <c r="L162" s="785"/>
      <c r="M162" s="816"/>
      <c r="N162" s="785" t="s">
        <v>2292</v>
      </c>
      <c r="O162" s="791"/>
      <c r="P162" s="786" t="s">
        <v>4885</v>
      </c>
      <c r="Q162" s="786" t="s">
        <v>2294</v>
      </c>
      <c r="R162" s="804"/>
      <c r="S162" s="804"/>
      <c r="T162" s="804"/>
      <c r="U162" s="797"/>
      <c r="V162" s="797"/>
      <c r="W162" s="770"/>
      <c r="X162" s="771"/>
    </row>
    <row r="163" spans="1:24" s="772" customFormat="1" ht="97.5" x14ac:dyDescent="0.3">
      <c r="A163" s="766"/>
      <c r="B163" s="819"/>
      <c r="C163" s="816"/>
      <c r="D163" s="816"/>
      <c r="E163" s="816"/>
      <c r="F163" s="820"/>
      <c r="G163" s="816"/>
      <c r="H163" s="816"/>
      <c r="I163" s="820"/>
      <c r="J163" s="820"/>
      <c r="K163" s="785"/>
      <c r="L163" s="785"/>
      <c r="M163" s="816"/>
      <c r="N163" s="785" t="s">
        <v>2295</v>
      </c>
      <c r="O163" s="791"/>
      <c r="P163" s="785" t="s">
        <v>4886</v>
      </c>
      <c r="Q163" s="786" t="s">
        <v>4887</v>
      </c>
      <c r="R163" s="804"/>
      <c r="S163" s="804"/>
      <c r="T163" s="804"/>
      <c r="U163" s="797"/>
      <c r="V163" s="797"/>
      <c r="W163" s="770"/>
      <c r="X163" s="771"/>
    </row>
    <row r="164" spans="1:24" s="772" customFormat="1" ht="78" x14ac:dyDescent="0.3">
      <c r="A164" s="766"/>
      <c r="B164" s="819"/>
      <c r="C164" s="816"/>
      <c r="D164" s="816"/>
      <c r="E164" s="816"/>
      <c r="F164" s="820"/>
      <c r="G164" s="816"/>
      <c r="H164" s="816"/>
      <c r="I164" s="820"/>
      <c r="J164" s="820"/>
      <c r="K164" s="785"/>
      <c r="L164" s="785"/>
      <c r="M164" s="816"/>
      <c r="N164" s="785" t="s">
        <v>2298</v>
      </c>
      <c r="O164" s="791"/>
      <c r="P164" s="786" t="s">
        <v>4888</v>
      </c>
      <c r="Q164" s="786" t="s">
        <v>4889</v>
      </c>
      <c r="R164" s="804"/>
      <c r="S164" s="804"/>
      <c r="T164" s="804"/>
      <c r="U164" s="797"/>
      <c r="V164" s="797"/>
      <c r="W164" s="770"/>
      <c r="X164" s="771"/>
    </row>
    <row r="165" spans="1:24" s="772" customFormat="1" ht="258" customHeight="1" x14ac:dyDescent="0.3">
      <c r="A165" s="766"/>
      <c r="B165" s="819"/>
      <c r="C165" s="767"/>
      <c r="D165" s="816" t="s">
        <v>5662</v>
      </c>
      <c r="E165" s="816" t="s">
        <v>3295</v>
      </c>
      <c r="F165" s="820">
        <v>74.760000000000005</v>
      </c>
      <c r="G165" s="820">
        <v>78.64</v>
      </c>
      <c r="H165" s="820">
        <v>80.58</v>
      </c>
      <c r="I165" s="820">
        <v>82.52</v>
      </c>
      <c r="J165" s="820" t="s">
        <v>5663</v>
      </c>
      <c r="K165" s="785" t="s">
        <v>5631</v>
      </c>
      <c r="L165" s="785" t="s">
        <v>4973</v>
      </c>
      <c r="M165" s="819" t="s">
        <v>5664</v>
      </c>
      <c r="N165" s="807" t="s">
        <v>5665</v>
      </c>
      <c r="O165" s="807" t="s">
        <v>5666</v>
      </c>
      <c r="P165" s="786" t="s">
        <v>2725</v>
      </c>
      <c r="Q165" s="792" t="s">
        <v>5667</v>
      </c>
      <c r="R165" s="787" t="s">
        <v>3292</v>
      </c>
      <c r="S165" s="795">
        <v>13.793103448275861</v>
      </c>
      <c r="T165" s="795">
        <v>96.551724137931032</v>
      </c>
      <c r="U165" s="808" t="s">
        <v>2723</v>
      </c>
      <c r="V165" s="808" t="s">
        <v>4091</v>
      </c>
      <c r="W165" s="770"/>
      <c r="X165" s="771"/>
    </row>
    <row r="166" spans="1:24" s="56" customFormat="1" ht="58.5" x14ac:dyDescent="0.25">
      <c r="A166" s="784"/>
      <c r="B166" s="784"/>
      <c r="C166" s="784"/>
      <c r="D166" s="784"/>
      <c r="E166" s="784"/>
      <c r="F166" s="784"/>
      <c r="G166" s="784"/>
      <c r="H166" s="784"/>
      <c r="I166" s="784"/>
      <c r="J166" s="784"/>
      <c r="K166" s="784"/>
      <c r="L166" s="784"/>
      <c r="M166" s="819"/>
      <c r="N166" s="785" t="s">
        <v>358</v>
      </c>
      <c r="O166" s="785"/>
      <c r="P166" s="785" t="s">
        <v>2727</v>
      </c>
      <c r="Q166" s="786" t="s">
        <v>3692</v>
      </c>
      <c r="R166" s="787" t="s">
        <v>3522</v>
      </c>
      <c r="S166" s="787"/>
      <c r="T166" s="787"/>
      <c r="U166" s="789" t="s">
        <v>2723</v>
      </c>
      <c r="V166" s="789"/>
    </row>
    <row r="167" spans="1:24" s="56" customFormat="1" ht="117" x14ac:dyDescent="0.25">
      <c r="A167" s="784"/>
      <c r="B167" s="784"/>
      <c r="C167" s="784"/>
      <c r="D167" s="784"/>
      <c r="E167" s="784"/>
      <c r="F167" s="784"/>
      <c r="G167" s="784"/>
      <c r="H167" s="784"/>
      <c r="I167" s="784"/>
      <c r="J167" s="784"/>
      <c r="K167" s="784"/>
      <c r="L167" s="784"/>
      <c r="M167" s="819"/>
      <c r="N167" s="785" t="s">
        <v>2729</v>
      </c>
      <c r="O167" s="785"/>
      <c r="P167" s="785" t="s">
        <v>2730</v>
      </c>
      <c r="Q167" s="786" t="s">
        <v>3874</v>
      </c>
      <c r="R167" s="787" t="s">
        <v>3522</v>
      </c>
      <c r="S167" s="787"/>
      <c r="T167" s="787"/>
      <c r="U167" s="789" t="s">
        <v>2723</v>
      </c>
      <c r="V167" s="789"/>
    </row>
    <row r="168" spans="1:24" s="56" customFormat="1" ht="78" x14ac:dyDescent="0.25">
      <c r="A168" s="784"/>
      <c r="B168" s="784"/>
      <c r="C168" s="784"/>
      <c r="D168" s="784"/>
      <c r="E168" s="784"/>
      <c r="F168" s="784"/>
      <c r="G168" s="784"/>
      <c r="H168" s="784"/>
      <c r="I168" s="784"/>
      <c r="J168" s="784"/>
      <c r="K168" s="784"/>
      <c r="L168" s="784"/>
      <c r="M168" s="819"/>
      <c r="N168" s="785" t="s">
        <v>2732</v>
      </c>
      <c r="O168" s="785"/>
      <c r="P168" s="785" t="s">
        <v>2733</v>
      </c>
      <c r="Q168" s="786" t="s">
        <v>3554</v>
      </c>
      <c r="R168" s="787" t="s">
        <v>3522</v>
      </c>
      <c r="S168" s="787"/>
      <c r="T168" s="787"/>
      <c r="U168" s="789" t="s">
        <v>2723</v>
      </c>
      <c r="V168" s="789"/>
    </row>
    <row r="169" spans="1:24" s="772" customFormat="1" ht="77.25" customHeight="1" x14ac:dyDescent="0.3">
      <c r="A169" s="766"/>
      <c r="B169" s="819"/>
      <c r="C169" s="767"/>
      <c r="D169" s="816"/>
      <c r="E169" s="816"/>
      <c r="F169" s="820"/>
      <c r="G169" s="816"/>
      <c r="H169" s="816"/>
      <c r="I169" s="820"/>
      <c r="J169" s="820"/>
      <c r="K169" s="785"/>
      <c r="L169" s="785"/>
      <c r="M169" s="819"/>
      <c r="N169" s="807" t="s">
        <v>5668</v>
      </c>
      <c r="O169" s="807" t="s">
        <v>5669</v>
      </c>
      <c r="P169" s="786" t="s">
        <v>2736</v>
      </c>
      <c r="Q169" s="792" t="s">
        <v>5670</v>
      </c>
      <c r="R169" s="787" t="s">
        <v>3292</v>
      </c>
      <c r="S169" s="795">
        <v>0</v>
      </c>
      <c r="T169" s="795">
        <v>100</v>
      </c>
      <c r="U169" s="808" t="s">
        <v>2723</v>
      </c>
      <c r="V169" s="808"/>
      <c r="W169" s="770"/>
      <c r="X169" s="771"/>
    </row>
    <row r="170" spans="1:24" s="56" customFormat="1" ht="58.5" x14ac:dyDescent="0.25">
      <c r="A170" s="784"/>
      <c r="B170" s="784"/>
      <c r="C170" s="784"/>
      <c r="D170" s="784"/>
      <c r="E170" s="784"/>
      <c r="F170" s="784"/>
      <c r="G170" s="784"/>
      <c r="H170" s="784"/>
      <c r="I170" s="784"/>
      <c r="J170" s="784"/>
      <c r="K170" s="784"/>
      <c r="L170" s="784"/>
      <c r="M170" s="819"/>
      <c r="N170" s="785" t="s">
        <v>2738</v>
      </c>
      <c r="O170" s="785"/>
      <c r="P170" s="785" t="s">
        <v>2739</v>
      </c>
      <c r="Q170" s="848" t="s">
        <v>5167</v>
      </c>
      <c r="R170" s="787" t="s">
        <v>3331</v>
      </c>
      <c r="S170" s="787"/>
      <c r="T170" s="787"/>
      <c r="U170" s="789" t="s">
        <v>2723</v>
      </c>
      <c r="V170" s="789"/>
    </row>
    <row r="171" spans="1:24" s="56" customFormat="1" ht="58.5" x14ac:dyDescent="0.25">
      <c r="A171" s="784"/>
      <c r="B171" s="784"/>
      <c r="C171" s="784"/>
      <c r="D171" s="784"/>
      <c r="E171" s="784"/>
      <c r="F171" s="784"/>
      <c r="G171" s="784"/>
      <c r="H171" s="784"/>
      <c r="I171" s="784"/>
      <c r="J171" s="784"/>
      <c r="K171" s="784"/>
      <c r="L171" s="784"/>
      <c r="M171" s="819"/>
      <c r="N171" s="785" t="s">
        <v>2741</v>
      </c>
      <c r="O171" s="785"/>
      <c r="P171" s="785" t="s">
        <v>2742</v>
      </c>
      <c r="Q171" s="786" t="s">
        <v>2743</v>
      </c>
      <c r="R171" s="787" t="s">
        <v>3331</v>
      </c>
      <c r="S171" s="787"/>
      <c r="T171" s="787"/>
      <c r="U171" s="789" t="s">
        <v>2723</v>
      </c>
      <c r="V171" s="789"/>
    </row>
    <row r="172" spans="1:24" s="772" customFormat="1" ht="59.65" customHeight="1" x14ac:dyDescent="0.3">
      <c r="A172" s="766"/>
      <c r="B172" s="819"/>
      <c r="C172" s="767"/>
      <c r="D172" s="816"/>
      <c r="E172" s="816"/>
      <c r="F172" s="820"/>
      <c r="G172" s="816"/>
      <c r="H172" s="816"/>
      <c r="I172" s="820"/>
      <c r="J172" s="820"/>
      <c r="K172" s="785"/>
      <c r="L172" s="785"/>
      <c r="M172" s="819"/>
      <c r="N172" s="807" t="s">
        <v>5671</v>
      </c>
      <c r="O172" s="807"/>
      <c r="P172" s="786" t="s">
        <v>2789</v>
      </c>
      <c r="Q172" s="792" t="s">
        <v>5672</v>
      </c>
      <c r="R172" s="804"/>
      <c r="S172" s="804"/>
      <c r="T172" s="804"/>
      <c r="U172" s="808" t="s">
        <v>2723</v>
      </c>
      <c r="V172" s="808"/>
      <c r="W172" s="770"/>
      <c r="X172" s="771"/>
    </row>
    <row r="173" spans="1:24" s="772" customFormat="1" ht="78" x14ac:dyDescent="0.3">
      <c r="A173" s="766"/>
      <c r="B173" s="819"/>
      <c r="C173" s="767"/>
      <c r="D173" s="816"/>
      <c r="E173" s="816"/>
      <c r="F173" s="820"/>
      <c r="G173" s="816"/>
      <c r="H173" s="816"/>
      <c r="I173" s="820"/>
      <c r="J173" s="820"/>
      <c r="K173" s="785"/>
      <c r="L173" s="785"/>
      <c r="M173" s="819"/>
      <c r="N173" s="807"/>
      <c r="O173" s="785" t="s">
        <v>2791</v>
      </c>
      <c r="P173" s="785" t="s">
        <v>2792</v>
      </c>
      <c r="Q173" s="786" t="s">
        <v>2793</v>
      </c>
      <c r="R173" s="804"/>
      <c r="S173" s="804"/>
      <c r="T173" s="804"/>
      <c r="U173" s="808"/>
      <c r="V173" s="808"/>
      <c r="W173" s="770"/>
      <c r="X173" s="771"/>
    </row>
    <row r="174" spans="1:24" s="772" customFormat="1" ht="58.5" x14ac:dyDescent="0.3">
      <c r="A174" s="766"/>
      <c r="B174" s="819"/>
      <c r="C174" s="767"/>
      <c r="D174" s="816"/>
      <c r="E174" s="816"/>
      <c r="F174" s="820"/>
      <c r="G174" s="816"/>
      <c r="H174" s="816"/>
      <c r="I174" s="820"/>
      <c r="J174" s="820"/>
      <c r="K174" s="785"/>
      <c r="L174" s="785"/>
      <c r="M174" s="819"/>
      <c r="N174" s="807"/>
      <c r="O174" s="785" t="s">
        <v>2794</v>
      </c>
      <c r="P174" s="785" t="s">
        <v>4930</v>
      </c>
      <c r="Q174" s="786" t="s">
        <v>4931</v>
      </c>
      <c r="R174" s="804"/>
      <c r="S174" s="804"/>
      <c r="T174" s="804"/>
      <c r="U174" s="808"/>
      <c r="V174" s="808"/>
      <c r="W174" s="770"/>
      <c r="X174" s="771"/>
    </row>
    <row r="175" spans="1:24" s="772" customFormat="1" ht="78" x14ac:dyDescent="0.3">
      <c r="A175" s="766"/>
      <c r="B175" s="819"/>
      <c r="C175" s="767"/>
      <c r="D175" s="816"/>
      <c r="E175" s="816"/>
      <c r="F175" s="820"/>
      <c r="G175" s="816"/>
      <c r="H175" s="816"/>
      <c r="I175" s="820"/>
      <c r="J175" s="820"/>
      <c r="K175" s="785"/>
      <c r="L175" s="785"/>
      <c r="M175" s="819"/>
      <c r="N175" s="807"/>
      <c r="O175" s="785" t="s">
        <v>2797</v>
      </c>
      <c r="P175" s="785" t="s">
        <v>4932</v>
      </c>
      <c r="Q175" s="786" t="s">
        <v>4933</v>
      </c>
      <c r="R175" s="804"/>
      <c r="S175" s="804"/>
      <c r="T175" s="804"/>
      <c r="U175" s="808"/>
      <c r="V175" s="808"/>
      <c r="W175" s="770"/>
      <c r="X175" s="771"/>
    </row>
    <row r="176" spans="1:24" s="772" customFormat="1" ht="117" x14ac:dyDescent="0.3">
      <c r="A176" s="766"/>
      <c r="B176" s="819"/>
      <c r="C176" s="767"/>
      <c r="D176" s="816"/>
      <c r="E176" s="816"/>
      <c r="F176" s="820"/>
      <c r="G176" s="816"/>
      <c r="H176" s="816"/>
      <c r="I176" s="820"/>
      <c r="J176" s="820"/>
      <c r="K176" s="785"/>
      <c r="L176" s="785"/>
      <c r="M176" s="819"/>
      <c r="N176" s="807"/>
      <c r="O176" s="785" t="s">
        <v>2800</v>
      </c>
      <c r="P176" s="785" t="s">
        <v>2801</v>
      </c>
      <c r="Q176" s="786" t="s">
        <v>4934</v>
      </c>
      <c r="R176" s="804"/>
      <c r="S176" s="804"/>
      <c r="T176" s="804"/>
      <c r="U176" s="808"/>
      <c r="V176" s="808"/>
      <c r="W176" s="770"/>
      <c r="X176" s="771"/>
    </row>
    <row r="177" spans="1:24" s="772" customFormat="1" ht="58.5" x14ac:dyDescent="0.3">
      <c r="A177" s="766"/>
      <c r="B177" s="819"/>
      <c r="C177" s="767"/>
      <c r="D177" s="816"/>
      <c r="E177" s="816"/>
      <c r="F177" s="820"/>
      <c r="G177" s="816"/>
      <c r="H177" s="816"/>
      <c r="I177" s="820"/>
      <c r="J177" s="820"/>
      <c r="K177" s="785"/>
      <c r="L177" s="785"/>
      <c r="M177" s="819"/>
      <c r="N177" s="807"/>
      <c r="O177" s="785" t="s">
        <v>2803</v>
      </c>
      <c r="P177" s="785" t="s">
        <v>2804</v>
      </c>
      <c r="Q177" s="786" t="s">
        <v>2805</v>
      </c>
      <c r="R177" s="804"/>
      <c r="S177" s="804"/>
      <c r="T177" s="804"/>
      <c r="U177" s="808"/>
      <c r="V177" s="808"/>
      <c r="W177" s="770"/>
      <c r="X177" s="771"/>
    </row>
    <row r="178" spans="1:24" s="772" customFormat="1" ht="194.25" customHeight="1" x14ac:dyDescent="0.3">
      <c r="A178" s="766"/>
      <c r="B178" s="819"/>
      <c r="C178" s="767"/>
      <c r="D178" s="816"/>
      <c r="E178" s="816"/>
      <c r="F178" s="820"/>
      <c r="G178" s="816"/>
      <c r="H178" s="816"/>
      <c r="I178" s="820"/>
      <c r="J178" s="820"/>
      <c r="K178" s="785"/>
      <c r="L178" s="785"/>
      <c r="M178" s="816" t="s">
        <v>5673</v>
      </c>
      <c r="N178" s="807" t="s">
        <v>5674</v>
      </c>
      <c r="O178" s="807" t="s">
        <v>5675</v>
      </c>
      <c r="P178" s="786" t="s">
        <v>2745</v>
      </c>
      <c r="Q178" s="792" t="s">
        <v>5676</v>
      </c>
      <c r="R178" s="787" t="s">
        <v>3292</v>
      </c>
      <c r="S178" s="795">
        <v>71.947194719471952</v>
      </c>
      <c r="T178" s="795">
        <v>81.63</v>
      </c>
      <c r="U178" s="808" t="s">
        <v>2723</v>
      </c>
      <c r="V178" s="808"/>
      <c r="W178" s="770"/>
      <c r="X178" s="771"/>
    </row>
    <row r="179" spans="1:24" s="62" customFormat="1" ht="103.5" customHeight="1" x14ac:dyDescent="0.25">
      <c r="A179" s="784"/>
      <c r="B179" s="784"/>
      <c r="C179" s="784"/>
      <c r="D179" s="784"/>
      <c r="E179" s="784"/>
      <c r="F179" s="784"/>
      <c r="G179" s="784"/>
      <c r="H179" s="784"/>
      <c r="I179" s="784"/>
      <c r="J179" s="784"/>
      <c r="K179" s="784"/>
      <c r="L179" s="784"/>
      <c r="M179" s="784"/>
      <c r="N179" s="786" t="s">
        <v>2747</v>
      </c>
      <c r="O179" s="786"/>
      <c r="P179" s="786" t="s">
        <v>2748</v>
      </c>
      <c r="Q179" s="849" t="s">
        <v>5193</v>
      </c>
      <c r="R179" s="787" t="s">
        <v>3372</v>
      </c>
      <c r="S179" s="787"/>
      <c r="T179" s="787"/>
      <c r="U179" s="789" t="s">
        <v>2723</v>
      </c>
      <c r="V179" s="789"/>
    </row>
    <row r="180" spans="1:24" s="62" customFormat="1" ht="117" x14ac:dyDescent="0.25">
      <c r="A180" s="784"/>
      <c r="B180" s="784"/>
      <c r="C180" s="784"/>
      <c r="D180" s="784"/>
      <c r="E180" s="784"/>
      <c r="F180" s="784"/>
      <c r="G180" s="784"/>
      <c r="H180" s="784"/>
      <c r="I180" s="784"/>
      <c r="J180" s="784"/>
      <c r="K180" s="784"/>
      <c r="L180" s="784"/>
      <c r="M180" s="784"/>
      <c r="N180" s="785" t="s">
        <v>2750</v>
      </c>
      <c r="O180" s="785"/>
      <c r="P180" s="785" t="s">
        <v>2751</v>
      </c>
      <c r="Q180" s="786" t="s">
        <v>3555</v>
      </c>
      <c r="R180" s="787" t="s">
        <v>3571</v>
      </c>
      <c r="S180" s="787"/>
      <c r="T180" s="787"/>
      <c r="U180" s="789" t="s">
        <v>2723</v>
      </c>
      <c r="V180" s="789"/>
    </row>
    <row r="181" spans="1:24" s="56" customFormat="1" ht="78" x14ac:dyDescent="0.25">
      <c r="A181" s="784"/>
      <c r="B181" s="784"/>
      <c r="C181" s="784"/>
      <c r="D181" s="784"/>
      <c r="E181" s="784"/>
      <c r="F181" s="784"/>
      <c r="G181" s="784"/>
      <c r="H181" s="784"/>
      <c r="I181" s="784"/>
      <c r="J181" s="784"/>
      <c r="K181" s="784"/>
      <c r="L181" s="784"/>
      <c r="M181" s="784"/>
      <c r="N181" s="785" t="s">
        <v>2753</v>
      </c>
      <c r="O181" s="785"/>
      <c r="P181" s="785" t="s">
        <v>2754</v>
      </c>
      <c r="Q181" s="786" t="s">
        <v>2755</v>
      </c>
      <c r="R181" s="787"/>
      <c r="S181" s="787"/>
      <c r="T181" s="787"/>
      <c r="U181" s="789" t="s">
        <v>2723</v>
      </c>
      <c r="V181" s="789"/>
    </row>
    <row r="182" spans="1:24" s="56" customFormat="1" ht="78" x14ac:dyDescent="0.25">
      <c r="A182" s="784"/>
      <c r="B182" s="784"/>
      <c r="C182" s="784"/>
      <c r="D182" s="784"/>
      <c r="E182" s="784"/>
      <c r="F182" s="784"/>
      <c r="G182" s="784"/>
      <c r="H182" s="784"/>
      <c r="I182" s="784"/>
      <c r="J182" s="784"/>
      <c r="K182" s="784"/>
      <c r="L182" s="784"/>
      <c r="M182" s="784"/>
      <c r="N182" s="785" t="s">
        <v>2756</v>
      </c>
      <c r="O182" s="785"/>
      <c r="P182" s="785" t="s">
        <v>2757</v>
      </c>
      <c r="Q182" s="786" t="s">
        <v>3556</v>
      </c>
      <c r="R182" s="787" t="s">
        <v>3331</v>
      </c>
      <c r="S182" s="787"/>
      <c r="T182" s="787"/>
      <c r="U182" s="789" t="s">
        <v>2723</v>
      </c>
      <c r="V182" s="789"/>
    </row>
    <row r="183" spans="1:24" s="56" customFormat="1" ht="78" x14ac:dyDescent="0.25">
      <c r="A183" s="784"/>
      <c r="B183" s="784"/>
      <c r="C183" s="784"/>
      <c r="D183" s="784"/>
      <c r="E183" s="784"/>
      <c r="F183" s="784"/>
      <c r="G183" s="784"/>
      <c r="H183" s="784"/>
      <c r="I183" s="784"/>
      <c r="J183" s="784"/>
      <c r="K183" s="784"/>
      <c r="L183" s="784"/>
      <c r="M183" s="784"/>
      <c r="N183" s="785" t="s">
        <v>2759</v>
      </c>
      <c r="O183" s="785"/>
      <c r="P183" s="785" t="s">
        <v>2760</v>
      </c>
      <c r="Q183" s="786" t="s">
        <v>2761</v>
      </c>
      <c r="R183" s="787" t="s">
        <v>3331</v>
      </c>
      <c r="S183" s="787"/>
      <c r="T183" s="787"/>
      <c r="U183" s="789" t="s">
        <v>2723</v>
      </c>
      <c r="V183" s="789"/>
    </row>
    <row r="184" spans="1:24" s="56" customFormat="1" ht="78" x14ac:dyDescent="0.25">
      <c r="A184" s="784"/>
      <c r="B184" s="784"/>
      <c r="C184" s="784"/>
      <c r="D184" s="784"/>
      <c r="E184" s="784"/>
      <c r="F184" s="784"/>
      <c r="G184" s="784"/>
      <c r="H184" s="784"/>
      <c r="I184" s="784"/>
      <c r="J184" s="784"/>
      <c r="K184" s="784"/>
      <c r="L184" s="784"/>
      <c r="M184" s="784"/>
      <c r="N184" s="785" t="s">
        <v>2762</v>
      </c>
      <c r="O184" s="785"/>
      <c r="P184" s="785" t="s">
        <v>2763</v>
      </c>
      <c r="Q184" s="786" t="s">
        <v>3557</v>
      </c>
      <c r="R184" s="787" t="s">
        <v>3372</v>
      </c>
      <c r="S184" s="787"/>
      <c r="T184" s="787"/>
      <c r="U184" s="789" t="s">
        <v>2723</v>
      </c>
      <c r="V184" s="789"/>
    </row>
    <row r="185" spans="1:24" s="56" customFormat="1" ht="97.5" x14ac:dyDescent="0.25">
      <c r="A185" s="784"/>
      <c r="B185" s="784"/>
      <c r="C185" s="784"/>
      <c r="D185" s="784"/>
      <c r="E185" s="784"/>
      <c r="F185" s="784"/>
      <c r="G185" s="784"/>
      <c r="H185" s="784"/>
      <c r="I185" s="784"/>
      <c r="J185" s="784"/>
      <c r="K185" s="784"/>
      <c r="L185" s="784"/>
      <c r="M185" s="784"/>
      <c r="N185" s="785" t="s">
        <v>2765</v>
      </c>
      <c r="O185" s="785"/>
      <c r="P185" s="785" t="s">
        <v>2766</v>
      </c>
      <c r="Q185" s="786" t="s">
        <v>3558</v>
      </c>
      <c r="R185" s="787" t="s">
        <v>3572</v>
      </c>
      <c r="S185" s="787"/>
      <c r="T185" s="787"/>
      <c r="U185" s="789" t="s">
        <v>2723</v>
      </c>
      <c r="V185" s="789"/>
    </row>
    <row r="186" spans="1:24" s="56" customFormat="1" ht="97.5" x14ac:dyDescent="0.25">
      <c r="A186" s="784"/>
      <c r="B186" s="784"/>
      <c r="C186" s="784"/>
      <c r="D186" s="784"/>
      <c r="E186" s="784"/>
      <c r="F186" s="784"/>
      <c r="G186" s="784"/>
      <c r="H186" s="784"/>
      <c r="I186" s="784"/>
      <c r="J186" s="784"/>
      <c r="K186" s="784"/>
      <c r="L186" s="784"/>
      <c r="M186" s="784"/>
      <c r="N186" s="785" t="s">
        <v>2768</v>
      </c>
      <c r="O186" s="785"/>
      <c r="P186" s="785" t="s">
        <v>3559</v>
      </c>
      <c r="Q186" s="786" t="s">
        <v>2770</v>
      </c>
      <c r="R186" s="787" t="s">
        <v>3372</v>
      </c>
      <c r="S186" s="787"/>
      <c r="T186" s="787"/>
      <c r="U186" s="789" t="s">
        <v>2723</v>
      </c>
      <c r="V186" s="789"/>
    </row>
    <row r="187" spans="1:24" s="772" customFormat="1" ht="115.15" customHeight="1" x14ac:dyDescent="0.3">
      <c r="A187" s="766"/>
      <c r="B187" s="819"/>
      <c r="C187" s="767"/>
      <c r="D187" s="816"/>
      <c r="E187" s="816"/>
      <c r="F187" s="820"/>
      <c r="G187" s="816"/>
      <c r="H187" s="816"/>
      <c r="I187" s="820"/>
      <c r="J187" s="820"/>
      <c r="K187" s="785"/>
      <c r="L187" s="785"/>
      <c r="M187" s="816" t="s">
        <v>5677</v>
      </c>
      <c r="N187" s="807" t="s">
        <v>5678</v>
      </c>
      <c r="O187" s="807" t="s">
        <v>5679</v>
      </c>
      <c r="P187" s="786" t="s">
        <v>3560</v>
      </c>
      <c r="Q187" s="792" t="s">
        <v>5680</v>
      </c>
      <c r="R187" s="787" t="s">
        <v>3292</v>
      </c>
      <c r="S187" s="795">
        <v>50</v>
      </c>
      <c r="T187" s="795">
        <v>100</v>
      </c>
      <c r="U187" s="808" t="s">
        <v>2723</v>
      </c>
      <c r="V187" s="808"/>
      <c r="W187" s="770"/>
      <c r="X187" s="771"/>
    </row>
    <row r="188" spans="1:24" s="56" customFormat="1" ht="78" x14ac:dyDescent="0.25">
      <c r="A188" s="784"/>
      <c r="B188" s="784"/>
      <c r="C188" s="784"/>
      <c r="D188" s="784"/>
      <c r="E188" s="784"/>
      <c r="F188" s="784"/>
      <c r="G188" s="784"/>
      <c r="H188" s="784"/>
      <c r="I188" s="784"/>
      <c r="J188" s="784"/>
      <c r="K188" s="784"/>
      <c r="L188" s="784"/>
      <c r="M188" s="784"/>
      <c r="N188" s="785" t="s">
        <v>2773</v>
      </c>
      <c r="O188" s="785"/>
      <c r="P188" s="785" t="s">
        <v>2774</v>
      </c>
      <c r="Q188" s="786" t="s">
        <v>3561</v>
      </c>
      <c r="R188" s="787" t="s">
        <v>3331</v>
      </c>
      <c r="S188" s="787"/>
      <c r="T188" s="787"/>
      <c r="U188" s="789" t="s">
        <v>2723</v>
      </c>
      <c r="V188" s="789"/>
    </row>
    <row r="189" spans="1:24" s="772" customFormat="1" ht="61.5" customHeight="1" x14ac:dyDescent="0.3">
      <c r="A189" s="766"/>
      <c r="B189" s="819"/>
      <c r="C189" s="767"/>
      <c r="D189" s="816"/>
      <c r="E189" s="816"/>
      <c r="F189" s="820"/>
      <c r="G189" s="816"/>
      <c r="H189" s="816"/>
      <c r="I189" s="820"/>
      <c r="J189" s="820"/>
      <c r="K189" s="785"/>
      <c r="L189" s="785"/>
      <c r="M189" s="820"/>
      <c r="N189" s="807" t="s">
        <v>5681</v>
      </c>
      <c r="O189" s="807" t="s">
        <v>5682</v>
      </c>
      <c r="P189" s="786" t="s">
        <v>2777</v>
      </c>
      <c r="Q189" s="792" t="s">
        <v>5683</v>
      </c>
      <c r="R189" s="787" t="s">
        <v>3292</v>
      </c>
      <c r="S189" s="787" t="s">
        <v>4086</v>
      </c>
      <c r="T189" s="787">
        <v>2.68</v>
      </c>
      <c r="U189" s="808" t="s">
        <v>2723</v>
      </c>
      <c r="V189" s="808"/>
      <c r="W189" s="770"/>
      <c r="X189" s="771"/>
    </row>
    <row r="190" spans="1:24" s="56" customFormat="1" ht="78" x14ac:dyDescent="0.25">
      <c r="A190" s="784"/>
      <c r="B190" s="784"/>
      <c r="C190" s="784"/>
      <c r="D190" s="784"/>
      <c r="E190" s="784"/>
      <c r="F190" s="784"/>
      <c r="G190" s="784"/>
      <c r="H190" s="784"/>
      <c r="I190" s="784"/>
      <c r="J190" s="784"/>
      <c r="K190" s="784"/>
      <c r="L190" s="784"/>
      <c r="M190" s="784"/>
      <c r="N190" s="785" t="s">
        <v>2779</v>
      </c>
      <c r="O190" s="785"/>
      <c r="P190" s="785" t="s">
        <v>2780</v>
      </c>
      <c r="Q190" s="786" t="s">
        <v>3752</v>
      </c>
      <c r="R190" s="787" t="s">
        <v>3372</v>
      </c>
      <c r="S190" s="787"/>
      <c r="T190" s="787"/>
      <c r="U190" s="789" t="s">
        <v>2723</v>
      </c>
      <c r="V190" s="789"/>
    </row>
    <row r="191" spans="1:24" s="56" customFormat="1" ht="58.5" x14ac:dyDescent="0.25">
      <c r="A191" s="784"/>
      <c r="B191" s="784"/>
      <c r="C191" s="784"/>
      <c r="D191" s="784"/>
      <c r="E191" s="784"/>
      <c r="F191" s="784"/>
      <c r="G191" s="784"/>
      <c r="H191" s="784"/>
      <c r="I191" s="784"/>
      <c r="J191" s="784"/>
      <c r="K191" s="784"/>
      <c r="L191" s="784"/>
      <c r="M191" s="784"/>
      <c r="N191" s="791" t="s">
        <v>2782</v>
      </c>
      <c r="O191" s="791"/>
      <c r="P191" s="791" t="s">
        <v>5229</v>
      </c>
      <c r="Q191" s="792" t="s">
        <v>3776</v>
      </c>
      <c r="R191" s="793" t="s">
        <v>3331</v>
      </c>
      <c r="S191" s="793"/>
      <c r="T191" s="793"/>
      <c r="U191" s="789" t="s">
        <v>2723</v>
      </c>
      <c r="V191" s="789"/>
    </row>
    <row r="192" spans="1:24" s="56" customFormat="1" ht="83.25" customHeight="1" x14ac:dyDescent="0.25">
      <c r="A192" s="784"/>
      <c r="B192" s="784"/>
      <c r="C192" s="784"/>
      <c r="D192" s="784"/>
      <c r="E192" s="784"/>
      <c r="F192" s="784"/>
      <c r="G192" s="784"/>
      <c r="H192" s="784"/>
      <c r="I192" s="784"/>
      <c r="J192" s="784"/>
      <c r="K192" s="784"/>
      <c r="L192" s="784"/>
      <c r="M192" s="784"/>
      <c r="N192" s="785" t="s">
        <v>2785</v>
      </c>
      <c r="O192" s="785"/>
      <c r="P192" s="785" t="s">
        <v>2786</v>
      </c>
      <c r="Q192" s="786" t="s">
        <v>2787</v>
      </c>
      <c r="R192" s="787" t="s">
        <v>3522</v>
      </c>
      <c r="S192" s="787"/>
      <c r="T192" s="787"/>
      <c r="U192" s="789" t="s">
        <v>2723</v>
      </c>
      <c r="V192" s="789"/>
    </row>
    <row r="193" spans="1:24" s="772" customFormat="1" ht="96.75" customHeight="1" x14ac:dyDescent="0.3">
      <c r="A193" s="766"/>
      <c r="B193" s="819"/>
      <c r="C193" s="767"/>
      <c r="D193" s="816"/>
      <c r="E193" s="816"/>
      <c r="F193" s="820"/>
      <c r="G193" s="816"/>
      <c r="H193" s="816"/>
      <c r="I193" s="820"/>
      <c r="J193" s="820"/>
      <c r="K193" s="785"/>
      <c r="L193" s="785"/>
      <c r="M193" s="816" t="s">
        <v>5684</v>
      </c>
      <c r="N193" s="807" t="s">
        <v>5685</v>
      </c>
      <c r="O193" s="807" t="s">
        <v>5686</v>
      </c>
      <c r="P193" s="786" t="s">
        <v>2807</v>
      </c>
      <c r="Q193" s="792" t="s">
        <v>5687</v>
      </c>
      <c r="R193" s="787" t="s">
        <v>3292</v>
      </c>
      <c r="S193" s="795">
        <v>-15</v>
      </c>
      <c r="T193" s="795">
        <v>25</v>
      </c>
      <c r="U193" s="808" t="s">
        <v>2723</v>
      </c>
      <c r="V193" s="808"/>
      <c r="W193" s="770"/>
      <c r="X193" s="771"/>
    </row>
    <row r="194" spans="1:24" s="56" customFormat="1" ht="97.5" x14ac:dyDescent="0.25">
      <c r="A194" s="784"/>
      <c r="B194" s="784"/>
      <c r="C194" s="784"/>
      <c r="D194" s="784"/>
      <c r="E194" s="784"/>
      <c r="F194" s="784"/>
      <c r="G194" s="784"/>
      <c r="H194" s="784"/>
      <c r="I194" s="784"/>
      <c r="J194" s="784"/>
      <c r="K194" s="784"/>
      <c r="L194" s="784"/>
      <c r="M194" s="784"/>
      <c r="N194" s="785" t="s">
        <v>2809</v>
      </c>
      <c r="O194" s="785"/>
      <c r="P194" s="785" t="s">
        <v>2769</v>
      </c>
      <c r="Q194" s="786" t="s">
        <v>3843</v>
      </c>
      <c r="R194" s="787" t="s">
        <v>3572</v>
      </c>
      <c r="S194" s="787"/>
      <c r="T194" s="787"/>
      <c r="U194" s="789" t="s">
        <v>2723</v>
      </c>
      <c r="V194" s="789"/>
    </row>
    <row r="195" spans="1:24" s="62" customFormat="1" ht="97.5" x14ac:dyDescent="0.25">
      <c r="A195" s="784"/>
      <c r="B195" s="784"/>
      <c r="C195" s="784"/>
      <c r="D195" s="784"/>
      <c r="E195" s="784"/>
      <c r="F195" s="784"/>
      <c r="G195" s="784"/>
      <c r="H195" s="784"/>
      <c r="I195" s="784"/>
      <c r="J195" s="784"/>
      <c r="K195" s="784"/>
      <c r="L195" s="784"/>
      <c r="M195" s="784"/>
      <c r="N195" s="785" t="s">
        <v>2811</v>
      </c>
      <c r="O195" s="785"/>
      <c r="P195" s="785" t="s">
        <v>2769</v>
      </c>
      <c r="Q195" s="786" t="s">
        <v>3844</v>
      </c>
      <c r="R195" s="787" t="s">
        <v>3522</v>
      </c>
      <c r="S195" s="787"/>
      <c r="T195" s="787"/>
      <c r="U195" s="789" t="s">
        <v>2723</v>
      </c>
      <c r="V195" s="789"/>
    </row>
    <row r="196" spans="1:24" s="62" customFormat="1" ht="97.5" x14ac:dyDescent="0.25">
      <c r="A196" s="784"/>
      <c r="B196" s="784"/>
      <c r="C196" s="784"/>
      <c r="D196" s="784"/>
      <c r="E196" s="784"/>
      <c r="F196" s="784"/>
      <c r="G196" s="784"/>
      <c r="H196" s="784"/>
      <c r="I196" s="784"/>
      <c r="J196" s="784"/>
      <c r="K196" s="784"/>
      <c r="L196" s="784"/>
      <c r="M196" s="784"/>
      <c r="N196" s="785" t="s">
        <v>2813</v>
      </c>
      <c r="O196" s="785"/>
      <c r="P196" s="785" t="s">
        <v>2814</v>
      </c>
      <c r="Q196" s="786" t="s">
        <v>3562</v>
      </c>
      <c r="R196" s="787" t="s">
        <v>3572</v>
      </c>
      <c r="S196" s="787"/>
      <c r="T196" s="787"/>
      <c r="U196" s="789" t="s">
        <v>2723</v>
      </c>
      <c r="V196" s="789"/>
    </row>
    <row r="197" spans="1:24" s="856" customFormat="1" ht="81" customHeight="1" x14ac:dyDescent="0.3">
      <c r="A197" s="766"/>
      <c r="B197" s="819"/>
      <c r="C197" s="767"/>
      <c r="D197" s="816"/>
      <c r="E197" s="816"/>
      <c r="F197" s="820"/>
      <c r="G197" s="816"/>
      <c r="H197" s="816"/>
      <c r="I197" s="820"/>
      <c r="J197" s="820"/>
      <c r="K197" s="785"/>
      <c r="L197" s="785"/>
      <c r="M197" s="778" t="s">
        <v>5688</v>
      </c>
      <c r="N197" s="850" t="s">
        <v>4225</v>
      </c>
      <c r="O197" s="850" t="s">
        <v>5689</v>
      </c>
      <c r="P197" s="850"/>
      <c r="Q197" s="851" t="s">
        <v>5690</v>
      </c>
      <c r="R197" s="852"/>
      <c r="S197" s="852"/>
      <c r="T197" s="852"/>
      <c r="U197" s="853" t="s">
        <v>5691</v>
      </c>
      <c r="V197" s="853" t="s">
        <v>3326</v>
      </c>
      <c r="W197" s="854"/>
      <c r="X197" s="855"/>
    </row>
    <row r="198" spans="1:24" s="772" customFormat="1" ht="162" customHeight="1" x14ac:dyDescent="0.3">
      <c r="A198" s="857">
        <v>2</v>
      </c>
      <c r="B198" s="819" t="s">
        <v>5692</v>
      </c>
      <c r="C198" s="767" t="s">
        <v>5693</v>
      </c>
      <c r="D198" s="816" t="s">
        <v>5694</v>
      </c>
      <c r="E198" s="789" t="s">
        <v>3300</v>
      </c>
      <c r="F198" s="820" t="s">
        <v>3301</v>
      </c>
      <c r="G198" s="820" t="s">
        <v>3301</v>
      </c>
      <c r="H198" s="820" t="s">
        <v>3301</v>
      </c>
      <c r="I198" s="820" t="s">
        <v>3301</v>
      </c>
      <c r="J198" s="820" t="s">
        <v>3301</v>
      </c>
      <c r="K198" s="785" t="s">
        <v>4091</v>
      </c>
      <c r="L198" s="785" t="s">
        <v>5695</v>
      </c>
      <c r="M198" s="820"/>
      <c r="N198" s="807" t="s">
        <v>149</v>
      </c>
      <c r="O198" s="844" t="s">
        <v>5696</v>
      </c>
      <c r="P198" s="785" t="s">
        <v>150</v>
      </c>
      <c r="Q198" s="792" t="s">
        <v>5697</v>
      </c>
      <c r="R198" s="787" t="s">
        <v>3302</v>
      </c>
      <c r="S198" s="787" t="s">
        <v>3303</v>
      </c>
      <c r="T198" s="787" t="s">
        <v>3303</v>
      </c>
      <c r="U198" s="808" t="s">
        <v>128</v>
      </c>
      <c r="V198" s="1008" t="s">
        <v>5698</v>
      </c>
      <c r="W198" s="770"/>
      <c r="X198" s="771"/>
    </row>
    <row r="199" spans="1:24" s="772" customFormat="1" ht="63" customHeight="1" x14ac:dyDescent="0.3">
      <c r="A199" s="857"/>
      <c r="B199" s="819"/>
      <c r="C199" s="767"/>
      <c r="D199" s="816"/>
      <c r="E199" s="789"/>
      <c r="F199" s="820"/>
      <c r="G199" s="820"/>
      <c r="H199" s="820"/>
      <c r="I199" s="820"/>
      <c r="J199" s="820"/>
      <c r="K199" s="785"/>
      <c r="L199" s="785"/>
      <c r="M199" s="820"/>
      <c r="N199" s="807"/>
      <c r="O199" s="844"/>
      <c r="P199" s="785"/>
      <c r="Q199" s="785" t="s">
        <v>3304</v>
      </c>
      <c r="R199" s="787" t="s">
        <v>3564</v>
      </c>
      <c r="S199" s="787" t="s">
        <v>3301</v>
      </c>
      <c r="T199" s="787" t="s">
        <v>3301</v>
      </c>
      <c r="U199" s="789" t="s">
        <v>128</v>
      </c>
      <c r="V199" s="1008"/>
      <c r="W199" s="770"/>
      <c r="X199" s="771"/>
    </row>
    <row r="200" spans="1:24" s="62" customFormat="1" ht="161.25" customHeight="1" x14ac:dyDescent="0.25">
      <c r="A200" s="784"/>
      <c r="B200" s="819"/>
      <c r="C200" s="784"/>
      <c r="D200" s="784"/>
      <c r="E200" s="784"/>
      <c r="F200" s="784"/>
      <c r="G200" s="784"/>
      <c r="H200" s="784"/>
      <c r="I200" s="784"/>
      <c r="J200" s="784"/>
      <c r="K200" s="784"/>
      <c r="L200" s="784"/>
      <c r="M200" s="784"/>
      <c r="N200" s="785" t="s">
        <v>152</v>
      </c>
      <c r="O200" s="844"/>
      <c r="P200" s="785" t="s">
        <v>153</v>
      </c>
      <c r="Q200" s="786" t="s">
        <v>154</v>
      </c>
      <c r="R200" s="787" t="s">
        <v>3522</v>
      </c>
      <c r="S200" s="787"/>
      <c r="T200" s="787"/>
      <c r="U200" s="789" t="s">
        <v>128</v>
      </c>
      <c r="V200" s="1008"/>
    </row>
    <row r="201" spans="1:24" s="62" customFormat="1" ht="97.5" x14ac:dyDescent="0.25">
      <c r="A201" s="784"/>
      <c r="B201" s="819"/>
      <c r="C201" s="784"/>
      <c r="D201" s="784"/>
      <c r="E201" s="784"/>
      <c r="F201" s="784"/>
      <c r="G201" s="784"/>
      <c r="H201" s="784"/>
      <c r="I201" s="784"/>
      <c r="J201" s="784"/>
      <c r="K201" s="784"/>
      <c r="L201" s="784"/>
      <c r="M201" s="784"/>
      <c r="N201" s="785" t="s">
        <v>155</v>
      </c>
      <c r="O201" s="844"/>
      <c r="P201" s="785" t="s">
        <v>156</v>
      </c>
      <c r="Q201" s="786" t="s">
        <v>3574</v>
      </c>
      <c r="R201" s="787" t="s">
        <v>3372</v>
      </c>
      <c r="S201" s="787"/>
      <c r="T201" s="787"/>
      <c r="U201" s="789" t="s">
        <v>128</v>
      </c>
      <c r="V201" s="1008"/>
    </row>
    <row r="202" spans="1:24" s="62" customFormat="1" ht="117" x14ac:dyDescent="0.25">
      <c r="A202" s="784"/>
      <c r="B202" s="819"/>
      <c r="C202" s="784"/>
      <c r="D202" s="784"/>
      <c r="E202" s="784"/>
      <c r="F202" s="784"/>
      <c r="G202" s="784"/>
      <c r="H202" s="784"/>
      <c r="I202" s="784"/>
      <c r="J202" s="784"/>
      <c r="K202" s="784"/>
      <c r="L202" s="784"/>
      <c r="M202" s="784"/>
      <c r="N202" s="785" t="s">
        <v>164</v>
      </c>
      <c r="O202" s="844"/>
      <c r="P202" s="785" t="s">
        <v>5230</v>
      </c>
      <c r="Q202" s="786" t="s">
        <v>166</v>
      </c>
      <c r="R202" s="787" t="s">
        <v>3522</v>
      </c>
      <c r="S202" s="787"/>
      <c r="T202" s="787"/>
      <c r="U202" s="789" t="s">
        <v>128</v>
      </c>
      <c r="V202" s="1008"/>
    </row>
    <row r="203" spans="1:24" s="62" customFormat="1" ht="79.5" customHeight="1" x14ac:dyDescent="0.25">
      <c r="A203" s="784"/>
      <c r="B203" s="819"/>
      <c r="C203" s="784"/>
      <c r="D203" s="784"/>
      <c r="E203" s="784"/>
      <c r="F203" s="784"/>
      <c r="G203" s="784"/>
      <c r="H203" s="784"/>
      <c r="I203" s="784"/>
      <c r="J203" s="784"/>
      <c r="K203" s="784"/>
      <c r="L203" s="784"/>
      <c r="M203" s="784"/>
      <c r="N203" s="785" t="s">
        <v>167</v>
      </c>
      <c r="O203" s="844"/>
      <c r="P203" s="785" t="s">
        <v>168</v>
      </c>
      <c r="Q203" s="786" t="s">
        <v>5195</v>
      </c>
      <c r="R203" s="787" t="s">
        <v>3522</v>
      </c>
      <c r="S203" s="787"/>
      <c r="T203" s="787"/>
      <c r="U203" s="789" t="s">
        <v>128</v>
      </c>
      <c r="V203" s="1008"/>
    </row>
    <row r="204" spans="1:24" s="56" customFormat="1" ht="97.5" x14ac:dyDescent="0.25">
      <c r="A204" s="784"/>
      <c r="B204" s="819"/>
      <c r="C204" s="784"/>
      <c r="D204" s="784"/>
      <c r="E204" s="784"/>
      <c r="F204" s="784"/>
      <c r="G204" s="784"/>
      <c r="H204" s="784"/>
      <c r="I204" s="784"/>
      <c r="J204" s="784"/>
      <c r="K204" s="784"/>
      <c r="L204" s="784"/>
      <c r="M204" s="784"/>
      <c r="N204" s="785" t="s">
        <v>170</v>
      </c>
      <c r="O204" s="844"/>
      <c r="P204" s="785" t="s">
        <v>171</v>
      </c>
      <c r="Q204" s="786" t="s">
        <v>3660</v>
      </c>
      <c r="R204" s="787" t="s">
        <v>3575</v>
      </c>
      <c r="S204" s="787"/>
      <c r="T204" s="787"/>
      <c r="U204" s="789" t="s">
        <v>128</v>
      </c>
      <c r="V204" s="1008"/>
    </row>
    <row r="205" spans="1:24" s="56" customFormat="1" ht="117" x14ac:dyDescent="0.25">
      <c r="A205" s="784"/>
      <c r="B205" s="819"/>
      <c r="C205" s="784"/>
      <c r="D205" s="784"/>
      <c r="E205" s="784"/>
      <c r="F205" s="784"/>
      <c r="G205" s="784"/>
      <c r="H205" s="784"/>
      <c r="I205" s="784"/>
      <c r="J205" s="784"/>
      <c r="K205" s="784"/>
      <c r="L205" s="784"/>
      <c r="M205" s="784"/>
      <c r="N205" s="785" t="s">
        <v>173</v>
      </c>
      <c r="O205" s="844"/>
      <c r="P205" s="785" t="s">
        <v>5231</v>
      </c>
      <c r="Q205" s="786" t="s">
        <v>3576</v>
      </c>
      <c r="R205" s="787" t="s">
        <v>3577</v>
      </c>
      <c r="S205" s="787"/>
      <c r="T205" s="787"/>
      <c r="U205" s="789" t="s">
        <v>128</v>
      </c>
      <c r="V205" s="1008"/>
    </row>
    <row r="206" spans="1:24" s="56" customFormat="1" ht="61.5" customHeight="1" x14ac:dyDescent="0.25">
      <c r="A206" s="784"/>
      <c r="B206" s="819"/>
      <c r="C206" s="784"/>
      <c r="D206" s="784"/>
      <c r="E206" s="784"/>
      <c r="F206" s="784"/>
      <c r="G206" s="784"/>
      <c r="H206" s="784"/>
      <c r="I206" s="784"/>
      <c r="J206" s="784"/>
      <c r="K206" s="784"/>
      <c r="L206" s="784"/>
      <c r="M206" s="784"/>
      <c r="N206" s="785" t="s">
        <v>178</v>
      </c>
      <c r="O206" s="844"/>
      <c r="P206" s="786" t="s">
        <v>179</v>
      </c>
      <c r="Q206" s="786" t="s">
        <v>180</v>
      </c>
      <c r="R206" s="787" t="s">
        <v>3579</v>
      </c>
      <c r="S206" s="787"/>
      <c r="T206" s="787"/>
      <c r="U206" s="789" t="s">
        <v>128</v>
      </c>
      <c r="V206" s="1008"/>
    </row>
    <row r="207" spans="1:24" s="56" customFormat="1" ht="97.5" x14ac:dyDescent="0.25">
      <c r="A207" s="784"/>
      <c r="B207" s="819"/>
      <c r="C207" s="784"/>
      <c r="D207" s="784"/>
      <c r="E207" s="784"/>
      <c r="F207" s="784"/>
      <c r="G207" s="784"/>
      <c r="H207" s="784"/>
      <c r="I207" s="784"/>
      <c r="J207" s="784"/>
      <c r="K207" s="784"/>
      <c r="L207" s="784"/>
      <c r="M207" s="784"/>
      <c r="N207" s="785" t="s">
        <v>181</v>
      </c>
      <c r="O207" s="844"/>
      <c r="P207" s="785" t="s">
        <v>171</v>
      </c>
      <c r="Q207" s="786" t="s">
        <v>5196</v>
      </c>
      <c r="R207" s="787" t="s">
        <v>3522</v>
      </c>
      <c r="S207" s="787"/>
      <c r="T207" s="787"/>
      <c r="U207" s="789" t="s">
        <v>128</v>
      </c>
      <c r="V207" s="1008"/>
    </row>
    <row r="208" spans="1:24" s="56" customFormat="1" ht="67.5" customHeight="1" x14ac:dyDescent="0.25">
      <c r="A208" s="784"/>
      <c r="B208" s="819"/>
      <c r="C208" s="784"/>
      <c r="D208" s="784"/>
      <c r="E208" s="784"/>
      <c r="F208" s="784"/>
      <c r="G208" s="784"/>
      <c r="H208" s="784"/>
      <c r="I208" s="784"/>
      <c r="J208" s="784"/>
      <c r="K208" s="784"/>
      <c r="L208" s="784"/>
      <c r="M208" s="784"/>
      <c r="N208" s="785" t="s">
        <v>183</v>
      </c>
      <c r="O208" s="844"/>
      <c r="P208" s="785" t="s">
        <v>184</v>
      </c>
      <c r="Q208" s="786" t="s">
        <v>3580</v>
      </c>
      <c r="R208" s="787" t="s">
        <v>3372</v>
      </c>
      <c r="S208" s="787"/>
      <c r="T208" s="787"/>
      <c r="U208" s="789" t="s">
        <v>128</v>
      </c>
      <c r="V208" s="1008"/>
    </row>
    <row r="209" spans="1:24" s="56" customFormat="1" ht="97.5" x14ac:dyDescent="0.25">
      <c r="A209" s="784"/>
      <c r="B209" s="819"/>
      <c r="C209" s="784"/>
      <c r="D209" s="784"/>
      <c r="E209" s="784"/>
      <c r="F209" s="784"/>
      <c r="G209" s="784"/>
      <c r="H209" s="784"/>
      <c r="I209" s="784"/>
      <c r="J209" s="784"/>
      <c r="K209" s="784"/>
      <c r="L209" s="784"/>
      <c r="M209" s="784"/>
      <c r="N209" s="785" t="s">
        <v>186</v>
      </c>
      <c r="O209" s="844"/>
      <c r="P209" s="785" t="s">
        <v>187</v>
      </c>
      <c r="Q209" s="786" t="s">
        <v>3862</v>
      </c>
      <c r="R209" s="787" t="s">
        <v>3581</v>
      </c>
      <c r="S209" s="787"/>
      <c r="T209" s="787"/>
      <c r="U209" s="789" t="s">
        <v>128</v>
      </c>
      <c r="V209" s="1008"/>
    </row>
    <row r="210" spans="1:24" s="56" customFormat="1" ht="78" x14ac:dyDescent="0.25">
      <c r="A210" s="784"/>
      <c r="B210" s="819"/>
      <c r="C210" s="784"/>
      <c r="D210" s="784"/>
      <c r="E210" s="784"/>
      <c r="F210" s="784"/>
      <c r="G210" s="784"/>
      <c r="H210" s="784"/>
      <c r="I210" s="784"/>
      <c r="J210" s="784"/>
      <c r="K210" s="784"/>
      <c r="L210" s="784"/>
      <c r="M210" s="784"/>
      <c r="N210" s="785" t="s">
        <v>189</v>
      </c>
      <c r="O210" s="844"/>
      <c r="P210" s="785" t="s">
        <v>190</v>
      </c>
      <c r="Q210" s="786" t="s">
        <v>191</v>
      </c>
      <c r="R210" s="787" t="s">
        <v>3522</v>
      </c>
      <c r="S210" s="787"/>
      <c r="T210" s="787"/>
      <c r="U210" s="789" t="s">
        <v>128</v>
      </c>
      <c r="V210" s="1008"/>
    </row>
    <row r="211" spans="1:24" s="56" customFormat="1" ht="97.5" x14ac:dyDescent="0.25">
      <c r="A211" s="784"/>
      <c r="B211" s="819"/>
      <c r="C211" s="784"/>
      <c r="D211" s="784"/>
      <c r="E211" s="784"/>
      <c r="F211" s="784"/>
      <c r="G211" s="784"/>
      <c r="H211" s="784"/>
      <c r="I211" s="784"/>
      <c r="J211" s="784"/>
      <c r="K211" s="784"/>
      <c r="L211" s="784"/>
      <c r="M211" s="784"/>
      <c r="N211" s="785" t="s">
        <v>192</v>
      </c>
      <c r="O211" s="844"/>
      <c r="P211" s="785" t="s">
        <v>193</v>
      </c>
      <c r="Q211" s="786" t="s">
        <v>5233</v>
      </c>
      <c r="R211" s="787"/>
      <c r="S211" s="787"/>
      <c r="T211" s="787"/>
      <c r="U211" s="789" t="s">
        <v>128</v>
      </c>
      <c r="V211" s="1008"/>
    </row>
    <row r="212" spans="1:24" s="56" customFormat="1" ht="97.5" x14ac:dyDescent="0.25">
      <c r="A212" s="784"/>
      <c r="B212" s="819"/>
      <c r="C212" s="784"/>
      <c r="D212" s="784"/>
      <c r="E212" s="784"/>
      <c r="F212" s="784"/>
      <c r="G212" s="784"/>
      <c r="H212" s="784"/>
      <c r="I212" s="784"/>
      <c r="J212" s="784"/>
      <c r="K212" s="784"/>
      <c r="L212" s="784"/>
      <c r="M212" s="784"/>
      <c r="N212" s="785" t="s">
        <v>195</v>
      </c>
      <c r="O212" s="844"/>
      <c r="P212" s="785" t="s">
        <v>196</v>
      </c>
      <c r="Q212" s="786" t="s">
        <v>197</v>
      </c>
      <c r="R212" s="787" t="s">
        <v>3372</v>
      </c>
      <c r="S212" s="787"/>
      <c r="T212" s="787"/>
      <c r="U212" s="789" t="s">
        <v>128</v>
      </c>
      <c r="V212" s="1008"/>
    </row>
    <row r="213" spans="1:24" s="56" customFormat="1" ht="78" x14ac:dyDescent="0.25">
      <c r="A213" s="784"/>
      <c r="B213" s="819"/>
      <c r="C213" s="784"/>
      <c r="D213" s="784"/>
      <c r="E213" s="784"/>
      <c r="F213" s="784"/>
      <c r="G213" s="784"/>
      <c r="H213" s="784"/>
      <c r="I213" s="784"/>
      <c r="J213" s="784"/>
      <c r="K213" s="784"/>
      <c r="L213" s="784"/>
      <c r="M213" s="784"/>
      <c r="N213" s="785" t="s">
        <v>198</v>
      </c>
      <c r="O213" s="844"/>
      <c r="P213" s="785" t="s">
        <v>199</v>
      </c>
      <c r="Q213" s="786" t="s">
        <v>200</v>
      </c>
      <c r="R213" s="787" t="s">
        <v>3372</v>
      </c>
      <c r="S213" s="787"/>
      <c r="T213" s="787"/>
      <c r="U213" s="789" t="s">
        <v>128</v>
      </c>
      <c r="V213" s="1008"/>
    </row>
    <row r="214" spans="1:24" s="56" customFormat="1" ht="78" x14ac:dyDescent="0.25">
      <c r="A214" s="784"/>
      <c r="B214" s="819"/>
      <c r="C214" s="784"/>
      <c r="D214" s="784"/>
      <c r="E214" s="784"/>
      <c r="F214" s="784"/>
      <c r="G214" s="784"/>
      <c r="H214" s="784"/>
      <c r="I214" s="784"/>
      <c r="J214" s="784"/>
      <c r="K214" s="784"/>
      <c r="L214" s="784"/>
      <c r="M214" s="784"/>
      <c r="N214" s="785" t="s">
        <v>201</v>
      </c>
      <c r="O214" s="844"/>
      <c r="P214" s="785" t="s">
        <v>202</v>
      </c>
      <c r="Q214" s="786" t="s">
        <v>5234</v>
      </c>
      <c r="R214" s="787" t="s">
        <v>3582</v>
      </c>
      <c r="S214" s="787"/>
      <c r="T214" s="787"/>
      <c r="U214" s="789" t="s">
        <v>128</v>
      </c>
      <c r="V214" s="1008"/>
    </row>
    <row r="215" spans="1:24" s="62" customFormat="1" ht="78" x14ac:dyDescent="0.25">
      <c r="A215" s="784"/>
      <c r="B215" s="819"/>
      <c r="C215" s="784"/>
      <c r="D215" s="784"/>
      <c r="E215" s="784"/>
      <c r="F215" s="784"/>
      <c r="G215" s="784"/>
      <c r="H215" s="784"/>
      <c r="I215" s="784"/>
      <c r="J215" s="784"/>
      <c r="K215" s="784"/>
      <c r="L215" s="784"/>
      <c r="M215" s="784"/>
      <c r="N215" s="785" t="s">
        <v>204</v>
      </c>
      <c r="O215" s="844"/>
      <c r="P215" s="785" t="s">
        <v>205</v>
      </c>
      <c r="Q215" s="786" t="s">
        <v>206</v>
      </c>
      <c r="R215" s="787" t="s">
        <v>3522</v>
      </c>
      <c r="S215" s="787"/>
      <c r="T215" s="787"/>
      <c r="U215" s="789" t="s">
        <v>128</v>
      </c>
      <c r="V215" s="1008"/>
    </row>
    <row r="216" spans="1:24" s="56" customFormat="1" ht="78" x14ac:dyDescent="0.25">
      <c r="A216" s="784"/>
      <c r="B216" s="819"/>
      <c r="C216" s="784"/>
      <c r="D216" s="784"/>
      <c r="E216" s="784"/>
      <c r="F216" s="784"/>
      <c r="G216" s="784"/>
      <c r="H216" s="784"/>
      <c r="I216" s="784"/>
      <c r="J216" s="784"/>
      <c r="K216" s="784"/>
      <c r="L216" s="784"/>
      <c r="M216" s="784"/>
      <c r="N216" s="785" t="s">
        <v>209</v>
      </c>
      <c r="O216" s="844"/>
      <c r="P216" s="785" t="s">
        <v>210</v>
      </c>
      <c r="Q216" s="786" t="s">
        <v>211</v>
      </c>
      <c r="R216" s="787" t="s">
        <v>3292</v>
      </c>
      <c r="S216" s="787"/>
      <c r="T216" s="787"/>
      <c r="U216" s="789" t="s">
        <v>128</v>
      </c>
      <c r="V216" s="1008"/>
    </row>
    <row r="217" spans="1:24" s="56" customFormat="1" ht="78" x14ac:dyDescent="0.25">
      <c r="A217" s="784"/>
      <c r="B217" s="819"/>
      <c r="C217" s="784"/>
      <c r="D217" s="784"/>
      <c r="E217" s="784"/>
      <c r="F217" s="784"/>
      <c r="G217" s="784"/>
      <c r="H217" s="784"/>
      <c r="I217" s="784"/>
      <c r="J217" s="784"/>
      <c r="K217" s="784"/>
      <c r="L217" s="784"/>
      <c r="M217" s="784"/>
      <c r="N217" s="785" t="s">
        <v>212</v>
      </c>
      <c r="O217" s="844"/>
      <c r="P217" s="785" t="s">
        <v>213</v>
      </c>
      <c r="Q217" s="786" t="s">
        <v>214</v>
      </c>
      <c r="R217" s="787" t="s">
        <v>3522</v>
      </c>
      <c r="S217" s="787"/>
      <c r="T217" s="787"/>
      <c r="U217" s="789" t="s">
        <v>128</v>
      </c>
      <c r="V217" s="1008"/>
    </row>
    <row r="218" spans="1:24" s="56" customFormat="1" ht="117" x14ac:dyDescent="0.25">
      <c r="A218" s="784"/>
      <c r="B218" s="819"/>
      <c r="C218" s="784"/>
      <c r="D218" s="784"/>
      <c r="E218" s="784"/>
      <c r="F218" s="784"/>
      <c r="G218" s="784"/>
      <c r="H218" s="784"/>
      <c r="I218" s="784"/>
      <c r="J218" s="784"/>
      <c r="K218" s="784"/>
      <c r="L218" s="784"/>
      <c r="M218" s="784"/>
      <c r="N218" s="785" t="s">
        <v>215</v>
      </c>
      <c r="O218" s="844"/>
      <c r="P218" s="785" t="s">
        <v>216</v>
      </c>
      <c r="Q218" s="786" t="s">
        <v>217</v>
      </c>
      <c r="R218" s="787" t="s">
        <v>3583</v>
      </c>
      <c r="S218" s="787"/>
      <c r="T218" s="787"/>
      <c r="U218" s="789" t="s">
        <v>128</v>
      </c>
      <c r="V218" s="1008"/>
    </row>
    <row r="219" spans="1:24" s="56" customFormat="1" ht="78" x14ac:dyDescent="0.25">
      <c r="A219" s="784"/>
      <c r="B219" s="819"/>
      <c r="C219" s="784"/>
      <c r="D219" s="784"/>
      <c r="E219" s="784"/>
      <c r="F219" s="784"/>
      <c r="G219" s="784"/>
      <c r="H219" s="784"/>
      <c r="I219" s="784"/>
      <c r="J219" s="784"/>
      <c r="K219" s="784"/>
      <c r="L219" s="784"/>
      <c r="M219" s="784"/>
      <c r="N219" s="785" t="s">
        <v>218</v>
      </c>
      <c r="O219" s="844"/>
      <c r="P219" s="785" t="s">
        <v>219</v>
      </c>
      <c r="Q219" s="786" t="s">
        <v>220</v>
      </c>
      <c r="R219" s="787" t="s">
        <v>3522</v>
      </c>
      <c r="S219" s="787"/>
      <c r="T219" s="787"/>
      <c r="U219" s="789" t="s">
        <v>128</v>
      </c>
      <c r="V219" s="1008"/>
    </row>
    <row r="220" spans="1:24" s="56" customFormat="1" ht="78" x14ac:dyDescent="0.25">
      <c r="A220" s="784"/>
      <c r="B220" s="819"/>
      <c r="C220" s="784"/>
      <c r="D220" s="784"/>
      <c r="E220" s="784"/>
      <c r="F220" s="784"/>
      <c r="G220" s="784"/>
      <c r="H220" s="784"/>
      <c r="I220" s="784"/>
      <c r="J220" s="784"/>
      <c r="K220" s="784"/>
      <c r="L220" s="784"/>
      <c r="M220" s="784"/>
      <c r="N220" s="785" t="s">
        <v>223</v>
      </c>
      <c r="O220" s="844"/>
      <c r="P220" s="785" t="s">
        <v>224</v>
      </c>
      <c r="Q220" s="786" t="s">
        <v>225</v>
      </c>
      <c r="R220" s="787" t="s">
        <v>3579</v>
      </c>
      <c r="S220" s="787"/>
      <c r="T220" s="787"/>
      <c r="U220" s="789" t="s">
        <v>128</v>
      </c>
      <c r="V220" s="1008"/>
    </row>
    <row r="221" spans="1:24" s="772" customFormat="1" ht="66" customHeight="1" x14ac:dyDescent="0.3">
      <c r="A221" s="857"/>
      <c r="B221" s="819"/>
      <c r="C221" s="767"/>
      <c r="D221" s="816"/>
      <c r="E221" s="789"/>
      <c r="F221" s="820"/>
      <c r="G221" s="789"/>
      <c r="H221" s="789"/>
      <c r="I221" s="820"/>
      <c r="J221" s="820"/>
      <c r="K221" s="785"/>
      <c r="L221" s="785"/>
      <c r="M221" s="820"/>
      <c r="N221" s="807" t="s">
        <v>5699</v>
      </c>
      <c r="O221" s="844"/>
      <c r="P221" s="807"/>
      <c r="Q221" s="792" t="s">
        <v>5700</v>
      </c>
      <c r="R221" s="804"/>
      <c r="S221" s="804"/>
      <c r="T221" s="804"/>
      <c r="U221" s="808" t="s">
        <v>128</v>
      </c>
      <c r="V221" s="1008"/>
      <c r="W221" s="770"/>
      <c r="X221" s="771"/>
    </row>
    <row r="222" spans="1:24" s="772" customFormat="1" ht="123" customHeight="1" x14ac:dyDescent="0.3">
      <c r="A222" s="857"/>
      <c r="B222" s="819"/>
      <c r="C222" s="767"/>
      <c r="D222" s="816"/>
      <c r="E222" s="789"/>
      <c r="F222" s="820"/>
      <c r="G222" s="789"/>
      <c r="H222" s="789"/>
      <c r="I222" s="820"/>
      <c r="J222" s="820"/>
      <c r="K222" s="785"/>
      <c r="L222" s="785"/>
      <c r="M222" s="820"/>
      <c r="N222" s="807" t="s">
        <v>4444</v>
      </c>
      <c r="O222" s="844"/>
      <c r="P222" s="785" t="s">
        <v>130</v>
      </c>
      <c r="Q222" s="785" t="s">
        <v>131</v>
      </c>
      <c r="R222" s="804"/>
      <c r="S222" s="804"/>
      <c r="T222" s="804"/>
      <c r="U222" s="808" t="s">
        <v>128</v>
      </c>
      <c r="V222" s="1008"/>
      <c r="W222" s="770"/>
      <c r="X222" s="771"/>
    </row>
    <row r="223" spans="1:24" s="772" customFormat="1" ht="97.5" x14ac:dyDescent="0.3">
      <c r="A223" s="857"/>
      <c r="B223" s="819"/>
      <c r="C223" s="767"/>
      <c r="D223" s="816"/>
      <c r="E223" s="789"/>
      <c r="F223" s="820"/>
      <c r="G223" s="789"/>
      <c r="H223" s="789"/>
      <c r="I223" s="820"/>
      <c r="J223" s="820"/>
      <c r="K223" s="785"/>
      <c r="L223" s="785"/>
      <c r="M223" s="820"/>
      <c r="N223" s="785" t="s">
        <v>132</v>
      </c>
      <c r="O223" s="807"/>
      <c r="P223" s="785" t="s">
        <v>133</v>
      </c>
      <c r="Q223" s="786" t="s">
        <v>4752</v>
      </c>
      <c r="R223" s="804"/>
      <c r="S223" s="804"/>
      <c r="T223" s="804"/>
      <c r="U223" s="808"/>
      <c r="V223" s="780"/>
      <c r="W223" s="770"/>
      <c r="X223" s="771"/>
    </row>
    <row r="224" spans="1:24" s="772" customFormat="1" ht="99" customHeight="1" x14ac:dyDescent="0.3">
      <c r="A224" s="857"/>
      <c r="B224" s="819"/>
      <c r="C224" s="767"/>
      <c r="D224" s="816"/>
      <c r="E224" s="789"/>
      <c r="F224" s="820"/>
      <c r="G224" s="789"/>
      <c r="H224" s="789"/>
      <c r="I224" s="820"/>
      <c r="J224" s="820"/>
      <c r="K224" s="785"/>
      <c r="L224" s="785"/>
      <c r="M224" s="820"/>
      <c r="N224" s="785" t="s">
        <v>135</v>
      </c>
      <c r="O224" s="807"/>
      <c r="P224" s="785" t="s">
        <v>136</v>
      </c>
      <c r="Q224" s="786" t="s">
        <v>4753</v>
      </c>
      <c r="R224" s="804"/>
      <c r="S224" s="804"/>
      <c r="T224" s="804"/>
      <c r="U224" s="808"/>
      <c r="V224" s="780"/>
      <c r="W224" s="770"/>
      <c r="X224" s="771"/>
    </row>
    <row r="225" spans="1:24" s="772" customFormat="1" ht="195" x14ac:dyDescent="0.3">
      <c r="A225" s="857"/>
      <c r="B225" s="819"/>
      <c r="C225" s="767"/>
      <c r="D225" s="816"/>
      <c r="E225" s="789"/>
      <c r="F225" s="820"/>
      <c r="G225" s="789"/>
      <c r="H225" s="789"/>
      <c r="I225" s="820"/>
      <c r="J225" s="820"/>
      <c r="K225" s="785"/>
      <c r="L225" s="785"/>
      <c r="M225" s="820"/>
      <c r="N225" s="785" t="s">
        <v>138</v>
      </c>
      <c r="O225" s="807"/>
      <c r="P225" s="786" t="s">
        <v>139</v>
      </c>
      <c r="Q225" s="786" t="s">
        <v>4754</v>
      </c>
      <c r="R225" s="804"/>
      <c r="S225" s="804"/>
      <c r="T225" s="804"/>
      <c r="U225" s="808"/>
      <c r="V225" s="780"/>
      <c r="W225" s="770"/>
      <c r="X225" s="771"/>
    </row>
    <row r="226" spans="1:24" s="772" customFormat="1" ht="97.5" x14ac:dyDescent="0.3">
      <c r="A226" s="857"/>
      <c r="B226" s="819"/>
      <c r="C226" s="767"/>
      <c r="D226" s="816"/>
      <c r="E226" s="789"/>
      <c r="F226" s="820"/>
      <c r="G226" s="789"/>
      <c r="H226" s="789"/>
      <c r="I226" s="820"/>
      <c r="J226" s="820"/>
      <c r="K226" s="785"/>
      <c r="L226" s="785"/>
      <c r="M226" s="820"/>
      <c r="N226" s="785" t="s">
        <v>141</v>
      </c>
      <c r="O226" s="807"/>
      <c r="P226" s="786" t="s">
        <v>142</v>
      </c>
      <c r="Q226" s="786" t="s">
        <v>143</v>
      </c>
      <c r="R226" s="804"/>
      <c r="S226" s="804"/>
      <c r="T226" s="804"/>
      <c r="U226" s="808"/>
      <c r="V226" s="780"/>
      <c r="W226" s="770"/>
      <c r="X226" s="771"/>
    </row>
    <row r="227" spans="1:24" s="772" customFormat="1" ht="78" x14ac:dyDescent="0.3">
      <c r="A227" s="857"/>
      <c r="B227" s="819"/>
      <c r="C227" s="767"/>
      <c r="D227" s="816"/>
      <c r="E227" s="789"/>
      <c r="F227" s="820"/>
      <c r="G227" s="789"/>
      <c r="H227" s="789"/>
      <c r="I227" s="820"/>
      <c r="J227" s="820"/>
      <c r="K227" s="785"/>
      <c r="L227" s="785"/>
      <c r="M227" s="820"/>
      <c r="N227" s="785" t="s">
        <v>144</v>
      </c>
      <c r="O227" s="807"/>
      <c r="P227" s="785" t="s">
        <v>145</v>
      </c>
      <c r="Q227" s="786" t="s">
        <v>146</v>
      </c>
      <c r="R227" s="804"/>
      <c r="S227" s="804"/>
      <c r="T227" s="804"/>
      <c r="U227" s="808"/>
      <c r="V227" s="780"/>
      <c r="W227" s="770"/>
      <c r="X227" s="771"/>
    </row>
    <row r="228" spans="1:24" s="772" customFormat="1" ht="97.5" x14ac:dyDescent="0.3">
      <c r="A228" s="857"/>
      <c r="B228" s="819"/>
      <c r="C228" s="767"/>
      <c r="D228" s="816"/>
      <c r="E228" s="789"/>
      <c r="F228" s="820"/>
      <c r="G228" s="789"/>
      <c r="H228" s="789"/>
      <c r="I228" s="820"/>
      <c r="J228" s="820"/>
      <c r="K228" s="785"/>
      <c r="L228" s="785"/>
      <c r="M228" s="820"/>
      <c r="N228" s="785" t="s">
        <v>147</v>
      </c>
      <c r="O228" s="807"/>
      <c r="P228" s="786" t="s">
        <v>142</v>
      </c>
      <c r="Q228" s="786" t="s">
        <v>4755</v>
      </c>
      <c r="R228" s="804"/>
      <c r="S228" s="804"/>
      <c r="T228" s="804"/>
      <c r="U228" s="808"/>
      <c r="V228" s="780"/>
      <c r="W228" s="770"/>
      <c r="X228" s="771"/>
    </row>
    <row r="229" spans="1:24" s="772" customFormat="1" ht="77.25" customHeight="1" x14ac:dyDescent="0.3">
      <c r="A229" s="766"/>
      <c r="B229" s="819"/>
      <c r="C229" s="767"/>
      <c r="D229" s="816"/>
      <c r="E229" s="816"/>
      <c r="F229" s="820"/>
      <c r="G229" s="816"/>
      <c r="H229" s="816"/>
      <c r="I229" s="820"/>
      <c r="J229" s="820"/>
      <c r="K229" s="785"/>
      <c r="L229" s="785"/>
      <c r="M229" s="820"/>
      <c r="N229" s="807" t="s">
        <v>576</v>
      </c>
      <c r="O229" s="807" t="s">
        <v>5701</v>
      </c>
      <c r="P229" s="786" t="s">
        <v>577</v>
      </c>
      <c r="Q229" s="792" t="s">
        <v>5702</v>
      </c>
      <c r="R229" s="787" t="s">
        <v>3292</v>
      </c>
      <c r="S229" s="795">
        <v>80</v>
      </c>
      <c r="T229" s="795">
        <v>90</v>
      </c>
      <c r="U229" s="789" t="s">
        <v>575</v>
      </c>
      <c r="V229" s="808" t="s">
        <v>575</v>
      </c>
      <c r="W229" s="770"/>
      <c r="X229" s="771"/>
    </row>
    <row r="230" spans="1:24" s="772" customFormat="1" ht="43.5" customHeight="1" x14ac:dyDescent="0.3">
      <c r="A230" s="766"/>
      <c r="B230" s="819"/>
      <c r="C230" s="767"/>
      <c r="D230" s="816"/>
      <c r="E230" s="816"/>
      <c r="F230" s="820"/>
      <c r="G230" s="816"/>
      <c r="H230" s="816"/>
      <c r="I230" s="820"/>
      <c r="J230" s="820"/>
      <c r="K230" s="785"/>
      <c r="L230" s="785"/>
      <c r="M230" s="820"/>
      <c r="N230" s="807"/>
      <c r="O230" s="807"/>
      <c r="P230" s="786"/>
      <c r="Q230" s="849" t="s">
        <v>3305</v>
      </c>
      <c r="R230" s="858"/>
      <c r="S230" s="858">
        <v>39.17</v>
      </c>
      <c r="T230" s="787">
        <v>4.1700000000000017</v>
      </c>
      <c r="U230" s="839" t="s">
        <v>575</v>
      </c>
      <c r="V230" s="808"/>
      <c r="W230" s="770"/>
      <c r="X230" s="771"/>
    </row>
    <row r="231" spans="1:24" s="56" customFormat="1" ht="78" x14ac:dyDescent="0.25">
      <c r="A231" s="784"/>
      <c r="B231" s="784"/>
      <c r="C231" s="784"/>
      <c r="D231" s="784"/>
      <c r="E231" s="784"/>
      <c r="F231" s="784"/>
      <c r="G231" s="784"/>
      <c r="H231" s="784"/>
      <c r="I231" s="784"/>
      <c r="J231" s="784"/>
      <c r="K231" s="784"/>
      <c r="L231" s="784"/>
      <c r="M231" s="784"/>
      <c r="N231" s="785" t="s">
        <v>579</v>
      </c>
      <c r="O231" s="785"/>
      <c r="P231" s="786" t="s">
        <v>580</v>
      </c>
      <c r="Q231" s="786" t="s">
        <v>3914</v>
      </c>
      <c r="R231" s="787" t="s">
        <v>3522</v>
      </c>
      <c r="S231" s="787"/>
      <c r="T231" s="787"/>
      <c r="U231" s="839" t="s">
        <v>575</v>
      </c>
      <c r="V231" s="839"/>
    </row>
    <row r="232" spans="1:24" s="56" customFormat="1" ht="78" x14ac:dyDescent="0.25">
      <c r="A232" s="784"/>
      <c r="B232" s="784"/>
      <c r="C232" s="784"/>
      <c r="D232" s="784"/>
      <c r="E232" s="784"/>
      <c r="F232" s="784"/>
      <c r="G232" s="784"/>
      <c r="H232" s="784"/>
      <c r="I232" s="784"/>
      <c r="J232" s="784"/>
      <c r="K232" s="784"/>
      <c r="L232" s="784"/>
      <c r="M232" s="784"/>
      <c r="N232" s="785" t="s">
        <v>582</v>
      </c>
      <c r="O232" s="785"/>
      <c r="P232" s="786" t="s">
        <v>583</v>
      </c>
      <c r="Q232" s="786" t="s">
        <v>5237</v>
      </c>
      <c r="R232" s="787" t="s">
        <v>3522</v>
      </c>
      <c r="S232" s="787"/>
      <c r="T232" s="787"/>
      <c r="U232" s="839" t="s">
        <v>575</v>
      </c>
      <c r="V232" s="839"/>
    </row>
    <row r="233" spans="1:24" s="56" customFormat="1" ht="58.5" x14ac:dyDescent="0.25">
      <c r="A233" s="784"/>
      <c r="B233" s="784"/>
      <c r="C233" s="784"/>
      <c r="D233" s="784"/>
      <c r="E233" s="784"/>
      <c r="F233" s="784"/>
      <c r="G233" s="784"/>
      <c r="H233" s="784"/>
      <c r="I233" s="784"/>
      <c r="J233" s="784"/>
      <c r="K233" s="784"/>
      <c r="L233" s="784"/>
      <c r="M233" s="784"/>
      <c r="N233" s="785" t="s">
        <v>585</v>
      </c>
      <c r="O233" s="785"/>
      <c r="P233" s="786" t="s">
        <v>586</v>
      </c>
      <c r="Q233" s="786" t="s">
        <v>3894</v>
      </c>
      <c r="R233" s="787" t="s">
        <v>3522</v>
      </c>
      <c r="S233" s="787"/>
      <c r="T233" s="787"/>
      <c r="U233" s="839" t="s">
        <v>575</v>
      </c>
      <c r="V233" s="839"/>
    </row>
    <row r="234" spans="1:24" s="62" customFormat="1" ht="44.25" customHeight="1" x14ac:dyDescent="0.25">
      <c r="A234" s="784"/>
      <c r="B234" s="784"/>
      <c r="C234" s="784"/>
      <c r="D234" s="784"/>
      <c r="E234" s="784"/>
      <c r="F234" s="784"/>
      <c r="G234" s="784"/>
      <c r="H234" s="784"/>
      <c r="I234" s="784"/>
      <c r="J234" s="784"/>
      <c r="K234" s="784"/>
      <c r="L234" s="784"/>
      <c r="M234" s="784"/>
      <c r="N234" s="785" t="s">
        <v>588</v>
      </c>
      <c r="O234" s="785"/>
      <c r="P234" s="786" t="s">
        <v>589</v>
      </c>
      <c r="Q234" s="786" t="s">
        <v>590</v>
      </c>
      <c r="R234" s="787" t="s">
        <v>3522</v>
      </c>
      <c r="S234" s="787"/>
      <c r="T234" s="787"/>
      <c r="U234" s="839" t="s">
        <v>575</v>
      </c>
      <c r="V234" s="839"/>
    </row>
    <row r="235" spans="1:24" s="62" customFormat="1" ht="42.75" customHeight="1" x14ac:dyDescent="0.25">
      <c r="A235" s="784"/>
      <c r="B235" s="784"/>
      <c r="C235" s="784"/>
      <c r="D235" s="784"/>
      <c r="E235" s="784"/>
      <c r="F235" s="784"/>
      <c r="G235" s="784"/>
      <c r="H235" s="784"/>
      <c r="I235" s="784"/>
      <c r="J235" s="784"/>
      <c r="K235" s="784"/>
      <c r="L235" s="784"/>
      <c r="M235" s="784"/>
      <c r="N235" s="785" t="s">
        <v>591</v>
      </c>
      <c r="O235" s="785"/>
      <c r="P235" s="786" t="s">
        <v>592</v>
      </c>
      <c r="Q235" s="786" t="s">
        <v>593</v>
      </c>
      <c r="R235" s="787" t="s">
        <v>3522</v>
      </c>
      <c r="S235" s="787"/>
      <c r="T235" s="787"/>
      <c r="U235" s="839" t="s">
        <v>575</v>
      </c>
      <c r="V235" s="839"/>
    </row>
    <row r="236" spans="1:24" s="56" customFormat="1" ht="97.5" x14ac:dyDescent="0.25">
      <c r="A236" s="784"/>
      <c r="B236" s="784"/>
      <c r="C236" s="784"/>
      <c r="D236" s="784"/>
      <c r="E236" s="784"/>
      <c r="F236" s="784"/>
      <c r="G236" s="784"/>
      <c r="H236" s="784"/>
      <c r="I236" s="784"/>
      <c r="J236" s="784"/>
      <c r="K236" s="784"/>
      <c r="L236" s="784"/>
      <c r="M236" s="784"/>
      <c r="N236" s="785" t="s">
        <v>594</v>
      </c>
      <c r="O236" s="785"/>
      <c r="P236" s="786" t="s">
        <v>595</v>
      </c>
      <c r="Q236" s="786" t="s">
        <v>3688</v>
      </c>
      <c r="R236" s="787" t="s">
        <v>3522</v>
      </c>
      <c r="S236" s="787"/>
      <c r="T236" s="787"/>
      <c r="U236" s="839" t="s">
        <v>575</v>
      </c>
      <c r="V236" s="839"/>
    </row>
    <row r="237" spans="1:24" s="56" customFormat="1" ht="61.5" customHeight="1" x14ac:dyDescent="0.25">
      <c r="A237" s="784"/>
      <c r="B237" s="784"/>
      <c r="C237" s="784"/>
      <c r="D237" s="784"/>
      <c r="E237" s="784"/>
      <c r="F237" s="784"/>
      <c r="G237" s="784"/>
      <c r="H237" s="784"/>
      <c r="I237" s="784"/>
      <c r="J237" s="784"/>
      <c r="K237" s="784"/>
      <c r="L237" s="784"/>
      <c r="M237" s="784"/>
      <c r="N237" s="785" t="s">
        <v>597</v>
      </c>
      <c r="O237" s="785"/>
      <c r="P237" s="786" t="s">
        <v>598</v>
      </c>
      <c r="Q237" s="786" t="s">
        <v>5238</v>
      </c>
      <c r="R237" s="787" t="s">
        <v>3522</v>
      </c>
      <c r="S237" s="787"/>
      <c r="T237" s="787"/>
      <c r="U237" s="839" t="s">
        <v>575</v>
      </c>
      <c r="V237" s="839"/>
    </row>
    <row r="238" spans="1:24" s="56" customFormat="1" ht="78" x14ac:dyDescent="0.25">
      <c r="A238" s="784"/>
      <c r="B238" s="784"/>
      <c r="C238" s="784"/>
      <c r="D238" s="784"/>
      <c r="E238" s="784"/>
      <c r="F238" s="784"/>
      <c r="G238" s="784"/>
      <c r="H238" s="784"/>
      <c r="I238" s="784"/>
      <c r="J238" s="784"/>
      <c r="K238" s="784"/>
      <c r="L238" s="784"/>
      <c r="M238" s="784"/>
      <c r="N238" s="785" t="s">
        <v>600</v>
      </c>
      <c r="O238" s="785"/>
      <c r="P238" s="786" t="s">
        <v>601</v>
      </c>
      <c r="Q238" s="786" t="s">
        <v>3678</v>
      </c>
      <c r="R238" s="787" t="s">
        <v>4481</v>
      </c>
      <c r="S238" s="787"/>
      <c r="T238" s="787"/>
      <c r="U238" s="839" t="s">
        <v>575</v>
      </c>
      <c r="V238" s="839"/>
    </row>
    <row r="239" spans="1:24" s="56" customFormat="1" ht="39" x14ac:dyDescent="0.25">
      <c r="A239" s="784"/>
      <c r="B239" s="784"/>
      <c r="C239" s="784"/>
      <c r="D239" s="784"/>
      <c r="E239" s="784"/>
      <c r="F239" s="784"/>
      <c r="G239" s="784"/>
      <c r="H239" s="784"/>
      <c r="I239" s="784"/>
      <c r="J239" s="784"/>
      <c r="K239" s="784"/>
      <c r="L239" s="784"/>
      <c r="M239" s="784"/>
      <c r="N239" s="785" t="s">
        <v>603</v>
      </c>
      <c r="O239" s="785"/>
      <c r="P239" s="786" t="s">
        <v>604</v>
      </c>
      <c r="Q239" s="786" t="s">
        <v>3584</v>
      </c>
      <c r="R239" s="787" t="s">
        <v>3522</v>
      </c>
      <c r="S239" s="787"/>
      <c r="T239" s="787"/>
      <c r="U239" s="839" t="s">
        <v>575</v>
      </c>
      <c r="V239" s="839"/>
    </row>
    <row r="240" spans="1:24" s="56" customFormat="1" ht="39" x14ac:dyDescent="0.25">
      <c r="A240" s="784"/>
      <c r="B240" s="784"/>
      <c r="C240" s="784"/>
      <c r="D240" s="784"/>
      <c r="E240" s="784"/>
      <c r="F240" s="784"/>
      <c r="G240" s="784"/>
      <c r="H240" s="784"/>
      <c r="I240" s="784"/>
      <c r="J240" s="784"/>
      <c r="K240" s="784"/>
      <c r="L240" s="784"/>
      <c r="M240" s="784"/>
      <c r="N240" s="785" t="s">
        <v>605</v>
      </c>
      <c r="O240" s="785"/>
      <c r="P240" s="786" t="s">
        <v>606</v>
      </c>
      <c r="Q240" s="786" t="s">
        <v>3585</v>
      </c>
      <c r="R240" s="787" t="s">
        <v>3522</v>
      </c>
      <c r="S240" s="787"/>
      <c r="T240" s="787"/>
      <c r="U240" s="839" t="s">
        <v>575</v>
      </c>
      <c r="V240" s="839"/>
    </row>
    <row r="241" spans="1:24" s="56" customFormat="1" ht="58.5" x14ac:dyDescent="0.25">
      <c r="A241" s="784"/>
      <c r="B241" s="784"/>
      <c r="C241" s="784"/>
      <c r="D241" s="784"/>
      <c r="E241" s="784"/>
      <c r="F241" s="784"/>
      <c r="G241" s="784"/>
      <c r="H241" s="784"/>
      <c r="I241" s="784"/>
      <c r="J241" s="784"/>
      <c r="K241" s="784"/>
      <c r="L241" s="784"/>
      <c r="M241" s="784"/>
      <c r="N241" s="785" t="s">
        <v>607</v>
      </c>
      <c r="O241" s="785"/>
      <c r="P241" s="786" t="s">
        <v>608</v>
      </c>
      <c r="Q241" s="786" t="s">
        <v>3586</v>
      </c>
      <c r="R241" s="787" t="s">
        <v>3522</v>
      </c>
      <c r="S241" s="787"/>
      <c r="T241" s="787"/>
      <c r="U241" s="839" t="s">
        <v>575</v>
      </c>
      <c r="V241" s="839"/>
    </row>
    <row r="242" spans="1:24" s="56" customFormat="1" ht="58.5" x14ac:dyDescent="0.25">
      <c r="A242" s="784"/>
      <c r="B242" s="784"/>
      <c r="C242" s="784"/>
      <c r="D242" s="784"/>
      <c r="E242" s="784"/>
      <c r="F242" s="784"/>
      <c r="G242" s="784"/>
      <c r="H242" s="784"/>
      <c r="I242" s="784"/>
      <c r="J242" s="784"/>
      <c r="K242" s="784"/>
      <c r="L242" s="784"/>
      <c r="M242" s="784"/>
      <c r="N242" s="785" t="s">
        <v>610</v>
      </c>
      <c r="O242" s="785"/>
      <c r="P242" s="786" t="s">
        <v>611</v>
      </c>
      <c r="Q242" s="786" t="s">
        <v>3587</v>
      </c>
      <c r="R242" s="787" t="s">
        <v>3522</v>
      </c>
      <c r="S242" s="787"/>
      <c r="T242" s="787"/>
      <c r="U242" s="839" t="s">
        <v>575</v>
      </c>
      <c r="V242" s="839"/>
    </row>
    <row r="243" spans="1:24" s="772" customFormat="1" ht="94.5" customHeight="1" x14ac:dyDescent="0.3">
      <c r="A243" s="766"/>
      <c r="B243" s="819"/>
      <c r="C243" s="767"/>
      <c r="D243" s="816"/>
      <c r="E243" s="816"/>
      <c r="F243" s="820"/>
      <c r="G243" s="816"/>
      <c r="H243" s="816"/>
      <c r="I243" s="820"/>
      <c r="J243" s="820"/>
      <c r="K243" s="785"/>
      <c r="L243" s="785"/>
      <c r="M243" s="820"/>
      <c r="N243" s="807" t="s">
        <v>649</v>
      </c>
      <c r="O243" s="807" t="s">
        <v>5703</v>
      </c>
      <c r="P243" s="786" t="s">
        <v>650</v>
      </c>
      <c r="Q243" s="792" t="s">
        <v>5704</v>
      </c>
      <c r="R243" s="787" t="s">
        <v>3292</v>
      </c>
      <c r="S243" s="787" t="s">
        <v>4413</v>
      </c>
      <c r="T243" s="795">
        <v>100</v>
      </c>
      <c r="U243" s="789" t="s">
        <v>575</v>
      </c>
      <c r="V243" s="808" t="s">
        <v>575</v>
      </c>
      <c r="W243" s="770"/>
      <c r="X243" s="771"/>
    </row>
    <row r="244" spans="1:24" s="56" customFormat="1" ht="78" x14ac:dyDescent="0.25">
      <c r="A244" s="784"/>
      <c r="B244" s="784"/>
      <c r="C244" s="784"/>
      <c r="D244" s="784"/>
      <c r="E244" s="784"/>
      <c r="F244" s="784"/>
      <c r="G244" s="784"/>
      <c r="H244" s="784"/>
      <c r="I244" s="784"/>
      <c r="J244" s="784"/>
      <c r="K244" s="784"/>
      <c r="L244" s="784"/>
      <c r="M244" s="784"/>
      <c r="N244" s="785" t="s">
        <v>652</v>
      </c>
      <c r="O244" s="785"/>
      <c r="P244" s="786" t="s">
        <v>653</v>
      </c>
      <c r="Q244" s="786" t="s">
        <v>3772</v>
      </c>
      <c r="R244" s="859" t="s">
        <v>3579</v>
      </c>
      <c r="S244" s="859"/>
      <c r="T244" s="859"/>
      <c r="U244" s="789" t="s">
        <v>575</v>
      </c>
      <c r="V244" s="789"/>
    </row>
    <row r="245" spans="1:24" s="56" customFormat="1" ht="78" x14ac:dyDescent="0.25">
      <c r="A245" s="784"/>
      <c r="B245" s="784"/>
      <c r="C245" s="784"/>
      <c r="D245" s="784"/>
      <c r="E245" s="784"/>
      <c r="F245" s="784"/>
      <c r="G245" s="784"/>
      <c r="H245" s="784"/>
      <c r="I245" s="784"/>
      <c r="J245" s="784"/>
      <c r="K245" s="784"/>
      <c r="L245" s="784"/>
      <c r="M245" s="784"/>
      <c r="N245" s="785" t="s">
        <v>655</v>
      </c>
      <c r="O245" s="785"/>
      <c r="P245" s="786" t="s">
        <v>656</v>
      </c>
      <c r="Q245" s="786" t="s">
        <v>657</v>
      </c>
      <c r="R245" s="859" t="s">
        <v>3579</v>
      </c>
      <c r="S245" s="859"/>
      <c r="T245" s="859"/>
      <c r="U245" s="789" t="s">
        <v>575</v>
      </c>
      <c r="V245" s="789"/>
    </row>
    <row r="246" spans="1:24" s="56" customFormat="1" ht="78" x14ac:dyDescent="0.25">
      <c r="A246" s="784"/>
      <c r="B246" s="784"/>
      <c r="C246" s="784"/>
      <c r="D246" s="784"/>
      <c r="E246" s="784"/>
      <c r="F246" s="784"/>
      <c r="G246" s="784"/>
      <c r="H246" s="784"/>
      <c r="I246" s="784"/>
      <c r="J246" s="784"/>
      <c r="K246" s="784"/>
      <c r="L246" s="784"/>
      <c r="M246" s="784"/>
      <c r="N246" s="785" t="s">
        <v>658</v>
      </c>
      <c r="O246" s="785"/>
      <c r="P246" s="786" t="s">
        <v>659</v>
      </c>
      <c r="Q246" s="786" t="s">
        <v>660</v>
      </c>
      <c r="R246" s="859" t="s">
        <v>3579</v>
      </c>
      <c r="S246" s="859"/>
      <c r="T246" s="859"/>
      <c r="U246" s="789" t="s">
        <v>575</v>
      </c>
      <c r="V246" s="789"/>
    </row>
    <row r="247" spans="1:24" s="772" customFormat="1" ht="39.4" customHeight="1" x14ac:dyDescent="0.3">
      <c r="A247" s="766"/>
      <c r="B247" s="819"/>
      <c r="C247" s="767"/>
      <c r="D247" s="816"/>
      <c r="E247" s="816"/>
      <c r="F247" s="820"/>
      <c r="G247" s="816"/>
      <c r="H247" s="816"/>
      <c r="I247" s="820"/>
      <c r="J247" s="820"/>
      <c r="K247" s="785"/>
      <c r="L247" s="785"/>
      <c r="M247" s="820"/>
      <c r="N247" s="807" t="s">
        <v>661</v>
      </c>
      <c r="O247" s="807" t="s">
        <v>5705</v>
      </c>
      <c r="P247" s="786" t="s">
        <v>662</v>
      </c>
      <c r="Q247" s="792" t="s">
        <v>5706</v>
      </c>
      <c r="R247" s="787" t="s">
        <v>3307</v>
      </c>
      <c r="S247" s="787" t="s">
        <v>4420</v>
      </c>
      <c r="T247" s="787" t="s">
        <v>3308</v>
      </c>
      <c r="U247" s="789" t="s">
        <v>3309</v>
      </c>
      <c r="V247" s="808" t="s">
        <v>575</v>
      </c>
      <c r="W247" s="770"/>
      <c r="X247" s="771"/>
    </row>
    <row r="248" spans="1:24" s="772" customFormat="1" ht="39.4" customHeight="1" x14ac:dyDescent="0.3">
      <c r="A248" s="766"/>
      <c r="B248" s="819"/>
      <c r="C248" s="767"/>
      <c r="D248" s="816"/>
      <c r="E248" s="816"/>
      <c r="F248" s="820"/>
      <c r="G248" s="816"/>
      <c r="H248" s="816"/>
      <c r="I248" s="820"/>
      <c r="J248" s="820"/>
      <c r="K248" s="785"/>
      <c r="L248" s="785"/>
      <c r="M248" s="820"/>
      <c r="N248" s="807"/>
      <c r="O248" s="807"/>
      <c r="P248" s="786"/>
      <c r="Q248" s="786" t="s">
        <v>3310</v>
      </c>
      <c r="R248" s="787" t="s">
        <v>3292</v>
      </c>
      <c r="S248" s="795">
        <v>52</v>
      </c>
      <c r="T248" s="795">
        <v>63</v>
      </c>
      <c r="U248" s="789" t="s">
        <v>3309</v>
      </c>
      <c r="V248" s="808"/>
      <c r="W248" s="770"/>
      <c r="X248" s="771"/>
    </row>
    <row r="249" spans="1:24" s="56" customFormat="1" ht="45.75" customHeight="1" x14ac:dyDescent="0.25">
      <c r="A249" s="784"/>
      <c r="B249" s="784"/>
      <c r="C249" s="784"/>
      <c r="D249" s="784"/>
      <c r="E249" s="784"/>
      <c r="F249" s="784"/>
      <c r="G249" s="784"/>
      <c r="H249" s="784"/>
      <c r="I249" s="784"/>
      <c r="J249" s="784"/>
      <c r="K249" s="784"/>
      <c r="L249" s="784"/>
      <c r="M249" s="784"/>
      <c r="N249" s="785" t="s">
        <v>664</v>
      </c>
      <c r="O249" s="785"/>
      <c r="P249" s="786" t="s">
        <v>665</v>
      </c>
      <c r="Q249" s="786" t="s">
        <v>666</v>
      </c>
      <c r="R249" s="859" t="s">
        <v>3568</v>
      </c>
      <c r="S249" s="822"/>
      <c r="T249" s="822"/>
      <c r="U249" s="789" t="s">
        <v>3309</v>
      </c>
      <c r="V249" s="789"/>
    </row>
    <row r="250" spans="1:24" s="62" customFormat="1" ht="58.5" x14ac:dyDescent="0.25">
      <c r="A250" s="784"/>
      <c r="B250" s="784"/>
      <c r="C250" s="784"/>
      <c r="D250" s="784"/>
      <c r="E250" s="784"/>
      <c r="F250" s="784"/>
      <c r="G250" s="784"/>
      <c r="H250" s="784"/>
      <c r="I250" s="784"/>
      <c r="J250" s="784"/>
      <c r="K250" s="784"/>
      <c r="L250" s="784"/>
      <c r="M250" s="784"/>
      <c r="N250" s="785" t="s">
        <v>667</v>
      </c>
      <c r="O250" s="785"/>
      <c r="P250" s="786" t="s">
        <v>668</v>
      </c>
      <c r="Q250" s="786" t="s">
        <v>669</v>
      </c>
      <c r="R250" s="859" t="s">
        <v>3372</v>
      </c>
      <c r="S250" s="859"/>
      <c r="T250" s="859"/>
      <c r="U250" s="789" t="s">
        <v>3309</v>
      </c>
      <c r="V250" s="789"/>
    </row>
    <row r="251" spans="1:24" s="772" customFormat="1" ht="117.75" customHeight="1" x14ac:dyDescent="0.3">
      <c r="A251" s="766"/>
      <c r="B251" s="819"/>
      <c r="C251" s="767"/>
      <c r="D251" s="816" t="s">
        <v>5707</v>
      </c>
      <c r="E251" s="816" t="s">
        <v>3311</v>
      </c>
      <c r="F251" s="820" t="s">
        <v>82</v>
      </c>
      <c r="G251" s="820" t="s">
        <v>2172</v>
      </c>
      <c r="H251" s="820" t="s">
        <v>2172</v>
      </c>
      <c r="I251" s="820" t="s">
        <v>6</v>
      </c>
      <c r="J251" s="820" t="s">
        <v>6</v>
      </c>
      <c r="K251" s="785" t="s">
        <v>4091</v>
      </c>
      <c r="L251" s="785" t="s">
        <v>5708</v>
      </c>
      <c r="M251" s="820"/>
      <c r="N251" s="807" t="s">
        <v>5709</v>
      </c>
      <c r="O251" s="807" t="s">
        <v>5710</v>
      </c>
      <c r="P251" s="786" t="s">
        <v>613</v>
      </c>
      <c r="Q251" s="792" t="s">
        <v>5711</v>
      </c>
      <c r="R251" s="787" t="s">
        <v>3292</v>
      </c>
      <c r="S251" s="787" t="s">
        <v>4303</v>
      </c>
      <c r="T251" s="795">
        <v>100</v>
      </c>
      <c r="U251" s="789" t="s">
        <v>575</v>
      </c>
      <c r="V251" s="808" t="s">
        <v>5698</v>
      </c>
      <c r="W251" s="770"/>
      <c r="X251" s="771"/>
    </row>
    <row r="252" spans="1:24" s="56" customFormat="1" ht="58.5" x14ac:dyDescent="0.25">
      <c r="A252" s="784"/>
      <c r="B252" s="784"/>
      <c r="C252" s="784"/>
      <c r="D252" s="784"/>
      <c r="E252" s="784"/>
      <c r="F252" s="784"/>
      <c r="G252" s="784"/>
      <c r="H252" s="784"/>
      <c r="I252" s="784"/>
      <c r="J252" s="784"/>
      <c r="K252" s="784"/>
      <c r="L252" s="784"/>
      <c r="M252" s="784"/>
      <c r="N252" s="785" t="s">
        <v>615</v>
      </c>
      <c r="O252" s="785"/>
      <c r="P252" s="786" t="s">
        <v>3595</v>
      </c>
      <c r="Q252" s="786" t="s">
        <v>3596</v>
      </c>
      <c r="R252" s="787" t="s">
        <v>3522</v>
      </c>
      <c r="S252" s="787"/>
      <c r="T252" s="787"/>
      <c r="U252" s="789" t="s">
        <v>575</v>
      </c>
      <c r="V252" s="789"/>
    </row>
    <row r="253" spans="1:24" s="56" customFormat="1" ht="39" x14ac:dyDescent="0.25">
      <c r="A253" s="784"/>
      <c r="B253" s="784"/>
      <c r="C253" s="784"/>
      <c r="D253" s="784"/>
      <c r="E253" s="784"/>
      <c r="F253" s="784"/>
      <c r="G253" s="784"/>
      <c r="H253" s="784"/>
      <c r="I253" s="784"/>
      <c r="J253" s="784"/>
      <c r="K253" s="784"/>
      <c r="L253" s="784"/>
      <c r="M253" s="784"/>
      <c r="N253" s="785" t="s">
        <v>618</v>
      </c>
      <c r="O253" s="785"/>
      <c r="P253" s="786" t="s">
        <v>3597</v>
      </c>
      <c r="Q253" s="786" t="s">
        <v>620</v>
      </c>
      <c r="R253" s="787" t="s">
        <v>3522</v>
      </c>
      <c r="S253" s="787"/>
      <c r="T253" s="787"/>
      <c r="U253" s="789" t="s">
        <v>575</v>
      </c>
      <c r="V253" s="789"/>
    </row>
    <row r="254" spans="1:24" s="62" customFormat="1" ht="58.5" x14ac:dyDescent="0.25">
      <c r="A254" s="784"/>
      <c r="B254" s="784"/>
      <c r="C254" s="784"/>
      <c r="D254" s="784"/>
      <c r="E254" s="784"/>
      <c r="F254" s="784"/>
      <c r="G254" s="784"/>
      <c r="H254" s="784"/>
      <c r="I254" s="784"/>
      <c r="J254" s="784"/>
      <c r="K254" s="784"/>
      <c r="L254" s="784"/>
      <c r="M254" s="784"/>
      <c r="N254" s="785" t="s">
        <v>621</v>
      </c>
      <c r="O254" s="785"/>
      <c r="P254" s="786" t="s">
        <v>3598</v>
      </c>
      <c r="Q254" s="786" t="s">
        <v>623</v>
      </c>
      <c r="R254" s="787" t="s">
        <v>3522</v>
      </c>
      <c r="S254" s="787"/>
      <c r="T254" s="787"/>
      <c r="U254" s="789" t="s">
        <v>575</v>
      </c>
      <c r="V254" s="789"/>
    </row>
    <row r="255" spans="1:24" s="62" customFormat="1" ht="136.5" x14ac:dyDescent="0.25">
      <c r="A255" s="784"/>
      <c r="B255" s="784"/>
      <c r="C255" s="784"/>
      <c r="D255" s="784"/>
      <c r="E255" s="784"/>
      <c r="F255" s="784"/>
      <c r="G255" s="784"/>
      <c r="H255" s="784"/>
      <c r="I255" s="784"/>
      <c r="J255" s="784"/>
      <c r="K255" s="784"/>
      <c r="L255" s="784"/>
      <c r="M255" s="784"/>
      <c r="N255" s="785" t="s">
        <v>624</v>
      </c>
      <c r="O255" s="785"/>
      <c r="P255" s="786" t="s">
        <v>625</v>
      </c>
      <c r="Q255" s="786" t="s">
        <v>3590</v>
      </c>
      <c r="R255" s="787" t="s">
        <v>3522</v>
      </c>
      <c r="S255" s="787"/>
      <c r="T255" s="787"/>
      <c r="U255" s="789" t="s">
        <v>575</v>
      </c>
      <c r="V255" s="789"/>
    </row>
    <row r="256" spans="1:24" s="56" customFormat="1" ht="117" x14ac:dyDescent="0.25">
      <c r="A256" s="784"/>
      <c r="B256" s="784"/>
      <c r="C256" s="784"/>
      <c r="D256" s="784"/>
      <c r="E256" s="784"/>
      <c r="F256" s="784"/>
      <c r="G256" s="784"/>
      <c r="H256" s="784"/>
      <c r="I256" s="784"/>
      <c r="J256" s="784"/>
      <c r="K256" s="784"/>
      <c r="L256" s="784"/>
      <c r="M256" s="784"/>
      <c r="N256" s="785" t="s">
        <v>626</v>
      </c>
      <c r="O256" s="785"/>
      <c r="P256" s="786" t="s">
        <v>3599</v>
      </c>
      <c r="Q256" s="786" t="s">
        <v>3591</v>
      </c>
      <c r="R256" s="787" t="s">
        <v>3522</v>
      </c>
      <c r="S256" s="787"/>
      <c r="T256" s="787"/>
      <c r="U256" s="789" t="s">
        <v>575</v>
      </c>
      <c r="V256" s="789"/>
    </row>
    <row r="257" spans="1:24" s="56" customFormat="1" ht="58.5" x14ac:dyDescent="0.25">
      <c r="A257" s="784"/>
      <c r="B257" s="784"/>
      <c r="C257" s="784"/>
      <c r="D257" s="784"/>
      <c r="E257" s="784"/>
      <c r="F257" s="784"/>
      <c r="G257" s="784"/>
      <c r="H257" s="784"/>
      <c r="I257" s="784"/>
      <c r="J257" s="784"/>
      <c r="K257" s="784"/>
      <c r="L257" s="784"/>
      <c r="M257" s="784"/>
      <c r="N257" s="785" t="s">
        <v>3592</v>
      </c>
      <c r="O257" s="785"/>
      <c r="P257" s="786" t="s">
        <v>5239</v>
      </c>
      <c r="Q257" s="786" t="s">
        <v>3594</v>
      </c>
      <c r="R257" s="787" t="s">
        <v>3593</v>
      </c>
      <c r="S257" s="787"/>
      <c r="T257" s="787"/>
      <c r="U257" s="789" t="s">
        <v>575</v>
      </c>
      <c r="V257" s="789"/>
    </row>
    <row r="258" spans="1:24" s="56" customFormat="1" ht="39" x14ac:dyDescent="0.25">
      <c r="A258" s="784"/>
      <c r="B258" s="784"/>
      <c r="C258" s="784"/>
      <c r="D258" s="784"/>
      <c r="E258" s="784"/>
      <c r="F258" s="784"/>
      <c r="G258" s="784"/>
      <c r="H258" s="784"/>
      <c r="I258" s="784"/>
      <c r="J258" s="784"/>
      <c r="K258" s="784"/>
      <c r="L258" s="784"/>
      <c r="M258" s="784"/>
      <c r="N258" s="785" t="s">
        <v>631</v>
      </c>
      <c r="O258" s="785"/>
      <c r="P258" s="786" t="s">
        <v>3600</v>
      </c>
      <c r="Q258" s="786" t="s">
        <v>3601</v>
      </c>
      <c r="R258" s="787" t="s">
        <v>3522</v>
      </c>
      <c r="S258" s="787"/>
      <c r="T258" s="787"/>
      <c r="U258" s="789" t="s">
        <v>575</v>
      </c>
      <c r="V258" s="789"/>
    </row>
    <row r="259" spans="1:24" s="772" customFormat="1" ht="81.75" customHeight="1" x14ac:dyDescent="0.3">
      <c r="A259" s="766"/>
      <c r="B259" s="819"/>
      <c r="C259" s="767"/>
      <c r="D259" s="816"/>
      <c r="E259" s="816"/>
      <c r="F259" s="820"/>
      <c r="G259" s="816"/>
      <c r="H259" s="816"/>
      <c r="I259" s="820"/>
      <c r="J259" s="820"/>
      <c r="K259" s="785"/>
      <c r="L259" s="785" t="s">
        <v>5712</v>
      </c>
      <c r="M259" s="820"/>
      <c r="N259" s="791" t="s">
        <v>340</v>
      </c>
      <c r="O259" s="791" t="s">
        <v>5713</v>
      </c>
      <c r="P259" s="786" t="s">
        <v>341</v>
      </c>
      <c r="Q259" s="792" t="s">
        <v>5714</v>
      </c>
      <c r="R259" s="860" t="s">
        <v>3292</v>
      </c>
      <c r="S259" s="861">
        <v>100</v>
      </c>
      <c r="T259" s="861">
        <v>100</v>
      </c>
      <c r="U259" s="797" t="s">
        <v>5715</v>
      </c>
      <c r="V259" s="797" t="s">
        <v>5698</v>
      </c>
      <c r="W259" s="770"/>
      <c r="X259" s="771"/>
    </row>
    <row r="260" spans="1:24" s="772" customFormat="1" ht="156" x14ac:dyDescent="0.3">
      <c r="A260" s="766"/>
      <c r="B260" s="819"/>
      <c r="C260" s="767"/>
      <c r="D260" s="816"/>
      <c r="E260" s="816"/>
      <c r="F260" s="820"/>
      <c r="G260" s="816"/>
      <c r="H260" s="816"/>
      <c r="I260" s="820"/>
      <c r="J260" s="820"/>
      <c r="K260" s="785"/>
      <c r="L260" s="785"/>
      <c r="M260" s="820"/>
      <c r="N260" s="785" t="s">
        <v>343</v>
      </c>
      <c r="O260" s="791"/>
      <c r="P260" s="785" t="s">
        <v>344</v>
      </c>
      <c r="Q260" s="786" t="s">
        <v>4758</v>
      </c>
      <c r="R260" s="860"/>
      <c r="S260" s="861"/>
      <c r="T260" s="861"/>
      <c r="U260" s="797"/>
      <c r="V260" s="797"/>
      <c r="W260" s="770"/>
      <c r="X260" s="771"/>
    </row>
    <row r="261" spans="1:24" s="772" customFormat="1" ht="39" x14ac:dyDescent="0.3">
      <c r="A261" s="766"/>
      <c r="B261" s="819"/>
      <c r="C261" s="767"/>
      <c r="D261" s="816"/>
      <c r="E261" s="816"/>
      <c r="F261" s="820"/>
      <c r="G261" s="816"/>
      <c r="H261" s="816"/>
      <c r="I261" s="820"/>
      <c r="J261" s="820"/>
      <c r="K261" s="785"/>
      <c r="L261" s="785"/>
      <c r="M261" s="820"/>
      <c r="N261" s="785" t="s">
        <v>346</v>
      </c>
      <c r="O261" s="791"/>
      <c r="P261" s="785" t="s">
        <v>347</v>
      </c>
      <c r="Q261" s="786" t="s">
        <v>4759</v>
      </c>
      <c r="R261" s="860"/>
      <c r="S261" s="861"/>
      <c r="T261" s="861"/>
      <c r="U261" s="797"/>
      <c r="V261" s="797"/>
      <c r="W261" s="770"/>
      <c r="X261" s="771"/>
    </row>
    <row r="262" spans="1:24" s="772" customFormat="1" ht="39" x14ac:dyDescent="0.3">
      <c r="A262" s="766"/>
      <c r="B262" s="819"/>
      <c r="C262" s="767"/>
      <c r="D262" s="816"/>
      <c r="E262" s="816"/>
      <c r="F262" s="820"/>
      <c r="G262" s="816"/>
      <c r="H262" s="816"/>
      <c r="I262" s="820"/>
      <c r="J262" s="820"/>
      <c r="K262" s="785"/>
      <c r="L262" s="785"/>
      <c r="M262" s="820"/>
      <c r="N262" s="785" t="s">
        <v>349</v>
      </c>
      <c r="O262" s="791"/>
      <c r="P262" s="786" t="s">
        <v>4760</v>
      </c>
      <c r="Q262" s="786" t="s">
        <v>4761</v>
      </c>
      <c r="R262" s="860"/>
      <c r="S262" s="861"/>
      <c r="T262" s="861"/>
      <c r="U262" s="797"/>
      <c r="V262" s="797"/>
      <c r="W262" s="770"/>
      <c r="X262" s="771"/>
    </row>
    <row r="263" spans="1:24" s="772" customFormat="1" ht="58.5" x14ac:dyDescent="0.3">
      <c r="A263" s="766"/>
      <c r="B263" s="819"/>
      <c r="C263" s="767"/>
      <c r="D263" s="816"/>
      <c r="E263" s="816"/>
      <c r="F263" s="820"/>
      <c r="G263" s="816"/>
      <c r="H263" s="816"/>
      <c r="I263" s="820"/>
      <c r="J263" s="820"/>
      <c r="K263" s="785"/>
      <c r="L263" s="785"/>
      <c r="M263" s="820"/>
      <c r="N263" s="785" t="s">
        <v>352</v>
      </c>
      <c r="O263" s="791"/>
      <c r="P263" s="786" t="s">
        <v>353</v>
      </c>
      <c r="Q263" s="786" t="s">
        <v>354</v>
      </c>
      <c r="R263" s="860"/>
      <c r="S263" s="861"/>
      <c r="T263" s="861"/>
      <c r="U263" s="797"/>
      <c r="V263" s="797"/>
      <c r="W263" s="770"/>
      <c r="X263" s="771"/>
    </row>
    <row r="264" spans="1:24" s="772" customFormat="1" ht="78" x14ac:dyDescent="0.3">
      <c r="A264" s="766"/>
      <c r="B264" s="819"/>
      <c r="C264" s="767"/>
      <c r="D264" s="816"/>
      <c r="E264" s="816"/>
      <c r="F264" s="820"/>
      <c r="G264" s="816"/>
      <c r="H264" s="816"/>
      <c r="I264" s="820"/>
      <c r="J264" s="820"/>
      <c r="K264" s="785"/>
      <c r="L264" s="785"/>
      <c r="M264" s="820"/>
      <c r="N264" s="785" t="s">
        <v>355</v>
      </c>
      <c r="O264" s="791"/>
      <c r="P264" s="786" t="s">
        <v>4762</v>
      </c>
      <c r="Q264" s="786" t="s">
        <v>357</v>
      </c>
      <c r="R264" s="860"/>
      <c r="S264" s="861"/>
      <c r="T264" s="861"/>
      <c r="U264" s="797"/>
      <c r="V264" s="797"/>
      <c r="W264" s="770"/>
      <c r="X264" s="771"/>
    </row>
    <row r="265" spans="1:24" s="772" customFormat="1" ht="58.5" x14ac:dyDescent="0.3">
      <c r="A265" s="766"/>
      <c r="B265" s="819"/>
      <c r="C265" s="767"/>
      <c r="D265" s="816"/>
      <c r="E265" s="816"/>
      <c r="F265" s="820"/>
      <c r="G265" s="816"/>
      <c r="H265" s="816"/>
      <c r="I265" s="820"/>
      <c r="J265" s="820"/>
      <c r="K265" s="785"/>
      <c r="L265" s="785"/>
      <c r="M265" s="820"/>
      <c r="N265" s="785" t="s">
        <v>358</v>
      </c>
      <c r="O265" s="791"/>
      <c r="P265" s="786" t="s">
        <v>359</v>
      </c>
      <c r="Q265" s="786" t="s">
        <v>360</v>
      </c>
      <c r="R265" s="860"/>
      <c r="S265" s="861"/>
      <c r="T265" s="861"/>
      <c r="U265" s="797"/>
      <c r="V265" s="797"/>
      <c r="W265" s="770"/>
      <c r="X265" s="771"/>
    </row>
    <row r="266" spans="1:24" s="772" customFormat="1" ht="39" x14ac:dyDescent="0.3">
      <c r="A266" s="766"/>
      <c r="B266" s="819"/>
      <c r="C266" s="767"/>
      <c r="D266" s="816"/>
      <c r="E266" s="816"/>
      <c r="F266" s="820"/>
      <c r="G266" s="816"/>
      <c r="H266" s="816"/>
      <c r="I266" s="820"/>
      <c r="J266" s="820"/>
      <c r="K266" s="785"/>
      <c r="L266" s="785"/>
      <c r="M266" s="820"/>
      <c r="N266" s="785" t="s">
        <v>361</v>
      </c>
      <c r="O266" s="791"/>
      <c r="P266" s="786" t="s">
        <v>362</v>
      </c>
      <c r="Q266" s="786" t="s">
        <v>363</v>
      </c>
      <c r="R266" s="860"/>
      <c r="S266" s="861"/>
      <c r="T266" s="861"/>
      <c r="U266" s="797"/>
      <c r="V266" s="797"/>
      <c r="W266" s="770"/>
      <c r="X266" s="771"/>
    </row>
    <row r="267" spans="1:24" s="772" customFormat="1" ht="78" x14ac:dyDescent="0.3">
      <c r="A267" s="766"/>
      <c r="B267" s="819"/>
      <c r="C267" s="767"/>
      <c r="D267" s="816"/>
      <c r="E267" s="816"/>
      <c r="F267" s="820"/>
      <c r="G267" s="816"/>
      <c r="H267" s="816"/>
      <c r="I267" s="820"/>
      <c r="J267" s="820"/>
      <c r="K267" s="785"/>
      <c r="L267" s="785"/>
      <c r="M267" s="820"/>
      <c r="N267" s="785" t="s">
        <v>364</v>
      </c>
      <c r="O267" s="791"/>
      <c r="P267" s="786" t="s">
        <v>4763</v>
      </c>
      <c r="Q267" s="786" t="s">
        <v>366</v>
      </c>
      <c r="R267" s="860"/>
      <c r="S267" s="861"/>
      <c r="T267" s="861"/>
      <c r="U267" s="797"/>
      <c r="V267" s="797"/>
      <c r="W267" s="770"/>
      <c r="X267" s="771"/>
    </row>
    <row r="268" spans="1:24" s="772" customFormat="1" ht="58.5" x14ac:dyDescent="0.3">
      <c r="A268" s="766"/>
      <c r="B268" s="819"/>
      <c r="C268" s="767"/>
      <c r="D268" s="816"/>
      <c r="E268" s="816"/>
      <c r="F268" s="820"/>
      <c r="G268" s="816"/>
      <c r="H268" s="816"/>
      <c r="I268" s="820"/>
      <c r="J268" s="820"/>
      <c r="K268" s="785"/>
      <c r="L268" s="785"/>
      <c r="M268" s="820"/>
      <c r="N268" s="785" t="s">
        <v>367</v>
      </c>
      <c r="O268" s="791"/>
      <c r="P268" s="786" t="s">
        <v>356</v>
      </c>
      <c r="Q268" s="786" t="s">
        <v>4764</v>
      </c>
      <c r="R268" s="860"/>
      <c r="S268" s="861"/>
      <c r="T268" s="861"/>
      <c r="U268" s="797"/>
      <c r="V268" s="797"/>
      <c r="W268" s="770"/>
      <c r="X268" s="771"/>
    </row>
    <row r="269" spans="1:24" s="772" customFormat="1" ht="117" x14ac:dyDescent="0.3">
      <c r="A269" s="766"/>
      <c r="B269" s="819"/>
      <c r="C269" s="767"/>
      <c r="D269" s="816"/>
      <c r="E269" s="816"/>
      <c r="F269" s="820"/>
      <c r="G269" s="816"/>
      <c r="H269" s="816"/>
      <c r="I269" s="820"/>
      <c r="J269" s="820"/>
      <c r="K269" s="785"/>
      <c r="L269" s="785"/>
      <c r="M269" s="820"/>
      <c r="N269" s="785" t="s">
        <v>369</v>
      </c>
      <c r="O269" s="791"/>
      <c r="P269" s="786" t="s">
        <v>370</v>
      </c>
      <c r="Q269" s="786" t="s">
        <v>371</v>
      </c>
      <c r="R269" s="860"/>
      <c r="S269" s="861"/>
      <c r="T269" s="861"/>
      <c r="U269" s="797"/>
      <c r="V269" s="797"/>
      <c r="W269" s="770"/>
      <c r="X269" s="771"/>
    </row>
    <row r="270" spans="1:24" s="772" customFormat="1" ht="45.75" customHeight="1" x14ac:dyDescent="0.3">
      <c r="A270" s="766"/>
      <c r="B270" s="819"/>
      <c r="C270" s="767"/>
      <c r="D270" s="816"/>
      <c r="E270" s="816"/>
      <c r="F270" s="820"/>
      <c r="G270" s="816"/>
      <c r="H270" s="816"/>
      <c r="I270" s="820"/>
      <c r="J270" s="820"/>
      <c r="K270" s="785"/>
      <c r="L270" s="785"/>
      <c r="M270" s="820"/>
      <c r="N270" s="785" t="s">
        <v>372</v>
      </c>
      <c r="O270" s="791"/>
      <c r="P270" s="786" t="s">
        <v>373</v>
      </c>
      <c r="Q270" s="786" t="s">
        <v>4765</v>
      </c>
      <c r="R270" s="860"/>
      <c r="S270" s="861"/>
      <c r="T270" s="861"/>
      <c r="U270" s="797"/>
      <c r="V270" s="797"/>
      <c r="W270" s="770"/>
      <c r="X270" s="771"/>
    </row>
    <row r="271" spans="1:24" s="772" customFormat="1" ht="97.5" x14ac:dyDescent="0.3">
      <c r="A271" s="766"/>
      <c r="B271" s="819"/>
      <c r="C271" s="767"/>
      <c r="D271" s="816"/>
      <c r="E271" s="816"/>
      <c r="F271" s="820"/>
      <c r="G271" s="816"/>
      <c r="H271" s="816"/>
      <c r="I271" s="820"/>
      <c r="J271" s="820"/>
      <c r="K271" s="785"/>
      <c r="L271" s="785"/>
      <c r="M271" s="820"/>
      <c r="N271" s="785" t="s">
        <v>375</v>
      </c>
      <c r="O271" s="791"/>
      <c r="P271" s="786" t="s">
        <v>376</v>
      </c>
      <c r="Q271" s="786" t="s">
        <v>377</v>
      </c>
      <c r="R271" s="860"/>
      <c r="S271" s="861"/>
      <c r="T271" s="861"/>
      <c r="U271" s="797"/>
      <c r="V271" s="797"/>
      <c r="W271" s="770"/>
      <c r="X271" s="771"/>
    </row>
    <row r="272" spans="1:24" s="772" customFormat="1" ht="78" x14ac:dyDescent="0.3">
      <c r="A272" s="766"/>
      <c r="B272" s="819"/>
      <c r="C272" s="767"/>
      <c r="D272" s="816"/>
      <c r="E272" s="816"/>
      <c r="F272" s="820"/>
      <c r="G272" s="816"/>
      <c r="H272" s="816"/>
      <c r="I272" s="820"/>
      <c r="J272" s="820"/>
      <c r="K272" s="785"/>
      <c r="L272" s="785"/>
      <c r="M272" s="820"/>
      <c r="N272" s="785" t="s">
        <v>378</v>
      </c>
      <c r="O272" s="791"/>
      <c r="P272" s="786" t="s">
        <v>4766</v>
      </c>
      <c r="Q272" s="786" t="s">
        <v>4767</v>
      </c>
      <c r="R272" s="860"/>
      <c r="S272" s="861"/>
      <c r="T272" s="861"/>
      <c r="U272" s="797"/>
      <c r="V272" s="797"/>
      <c r="W272" s="770"/>
      <c r="X272" s="771"/>
    </row>
    <row r="273" spans="1:24" s="772" customFormat="1" ht="97.5" x14ac:dyDescent="0.3">
      <c r="A273" s="766"/>
      <c r="B273" s="819"/>
      <c r="C273" s="767"/>
      <c r="D273" s="816"/>
      <c r="E273" s="816"/>
      <c r="F273" s="820"/>
      <c r="G273" s="816"/>
      <c r="H273" s="816"/>
      <c r="I273" s="820"/>
      <c r="J273" s="820"/>
      <c r="K273" s="785"/>
      <c r="L273" s="785"/>
      <c r="M273" s="820"/>
      <c r="N273" s="785" t="s">
        <v>381</v>
      </c>
      <c r="O273" s="791"/>
      <c r="P273" s="786" t="s">
        <v>382</v>
      </c>
      <c r="Q273" s="786" t="s">
        <v>383</v>
      </c>
      <c r="R273" s="860"/>
      <c r="S273" s="861"/>
      <c r="T273" s="861"/>
      <c r="U273" s="797"/>
      <c r="V273" s="797"/>
      <c r="W273" s="770"/>
      <c r="X273" s="771"/>
    </row>
    <row r="274" spans="1:24" s="772" customFormat="1" ht="75" customHeight="1" x14ac:dyDescent="0.3">
      <c r="A274" s="766"/>
      <c r="B274" s="819"/>
      <c r="C274" s="767"/>
      <c r="D274" s="816"/>
      <c r="E274" s="816"/>
      <c r="F274" s="820"/>
      <c r="G274" s="816"/>
      <c r="H274" s="816"/>
      <c r="I274" s="820"/>
      <c r="J274" s="820"/>
      <c r="K274" s="785"/>
      <c r="L274" s="785" t="s">
        <v>5708</v>
      </c>
      <c r="M274" s="820"/>
      <c r="N274" s="807" t="s">
        <v>2121</v>
      </c>
      <c r="O274" s="807" t="s">
        <v>5716</v>
      </c>
      <c r="P274" s="786" t="s">
        <v>2122</v>
      </c>
      <c r="Q274" s="792" t="s">
        <v>5717</v>
      </c>
      <c r="R274" s="787" t="s">
        <v>3292</v>
      </c>
      <c r="S274" s="795">
        <v>30</v>
      </c>
      <c r="T274" s="795">
        <v>100</v>
      </c>
      <c r="U274" s="1008" t="s">
        <v>3312</v>
      </c>
      <c r="V274" s="1008" t="s">
        <v>5698</v>
      </c>
      <c r="W274" s="770"/>
      <c r="X274" s="771"/>
    </row>
    <row r="275" spans="1:24" s="56" customFormat="1" ht="136.5" x14ac:dyDescent="0.25">
      <c r="A275" s="784"/>
      <c r="B275" s="784"/>
      <c r="C275" s="784"/>
      <c r="D275" s="784"/>
      <c r="E275" s="784"/>
      <c r="F275" s="784"/>
      <c r="G275" s="784"/>
      <c r="H275" s="784"/>
      <c r="I275" s="784"/>
      <c r="J275" s="784"/>
      <c r="K275" s="784"/>
      <c r="L275" s="784"/>
      <c r="M275" s="784"/>
      <c r="N275" s="785" t="s">
        <v>2124</v>
      </c>
      <c r="O275" s="785"/>
      <c r="P275" s="786" t="s">
        <v>2125</v>
      </c>
      <c r="Q275" s="786" t="s">
        <v>3858</v>
      </c>
      <c r="R275" s="787" t="s">
        <v>3522</v>
      </c>
      <c r="S275" s="795"/>
      <c r="T275" s="795"/>
      <c r="U275" s="1008"/>
      <c r="V275" s="1008"/>
    </row>
    <row r="276" spans="1:24" s="772" customFormat="1" ht="76.5" customHeight="1" x14ac:dyDescent="0.3">
      <c r="A276" s="766"/>
      <c r="B276" s="819"/>
      <c r="C276" s="767"/>
      <c r="D276" s="816"/>
      <c r="E276" s="816"/>
      <c r="F276" s="820"/>
      <c r="G276" s="816"/>
      <c r="H276" s="816"/>
      <c r="I276" s="820"/>
      <c r="J276" s="820"/>
      <c r="K276" s="785"/>
      <c r="L276" s="785"/>
      <c r="M276" s="820"/>
      <c r="N276" s="807" t="s">
        <v>1934</v>
      </c>
      <c r="O276" s="807" t="s">
        <v>5718</v>
      </c>
      <c r="P276" s="786" t="s">
        <v>1935</v>
      </c>
      <c r="Q276" s="792" t="s">
        <v>5719</v>
      </c>
      <c r="R276" s="787" t="s">
        <v>3292</v>
      </c>
      <c r="S276" s="795">
        <v>50</v>
      </c>
      <c r="T276" s="795">
        <v>100</v>
      </c>
      <c r="U276" s="1008"/>
      <c r="V276" s="1008"/>
      <c r="W276" s="770"/>
      <c r="X276" s="771"/>
    </row>
    <row r="277" spans="1:24" s="56" customFormat="1" ht="58.5" x14ac:dyDescent="0.25">
      <c r="A277" s="784"/>
      <c r="B277" s="784"/>
      <c r="C277" s="784"/>
      <c r="D277" s="784"/>
      <c r="E277" s="784"/>
      <c r="F277" s="784"/>
      <c r="G277" s="784"/>
      <c r="H277" s="784"/>
      <c r="I277" s="784"/>
      <c r="J277" s="784"/>
      <c r="K277" s="784"/>
      <c r="L277" s="784"/>
      <c r="M277" s="784"/>
      <c r="N277" s="785" t="s">
        <v>1937</v>
      </c>
      <c r="O277" s="785"/>
      <c r="P277" s="786" t="s">
        <v>3602</v>
      </c>
      <c r="Q277" s="786" t="s">
        <v>3603</v>
      </c>
      <c r="R277" s="787" t="s">
        <v>3522</v>
      </c>
      <c r="S277" s="795"/>
      <c r="T277" s="795"/>
      <c r="U277" s="789" t="s">
        <v>3312</v>
      </c>
      <c r="V277" s="789"/>
    </row>
    <row r="278" spans="1:24" s="772" customFormat="1" ht="81.400000000000006" customHeight="1" x14ac:dyDescent="0.3">
      <c r="A278" s="766"/>
      <c r="B278" s="819"/>
      <c r="C278" s="767"/>
      <c r="D278" s="816" t="s">
        <v>5720</v>
      </c>
      <c r="E278" s="816" t="s">
        <v>3315</v>
      </c>
      <c r="F278" s="862" t="s">
        <v>3985</v>
      </c>
      <c r="G278" s="863">
        <v>0.67</v>
      </c>
      <c r="H278" s="864">
        <v>0.7</v>
      </c>
      <c r="I278" s="863">
        <v>0.73</v>
      </c>
      <c r="J278" s="862" t="s">
        <v>5721</v>
      </c>
      <c r="K278" s="785"/>
      <c r="L278" s="785"/>
      <c r="M278" s="820"/>
      <c r="N278" s="807" t="s">
        <v>7</v>
      </c>
      <c r="O278" s="807"/>
      <c r="P278" s="785" t="s">
        <v>8</v>
      </c>
      <c r="Q278" s="792" t="s">
        <v>5722</v>
      </c>
      <c r="R278" s="787" t="s">
        <v>3317</v>
      </c>
      <c r="S278" s="795">
        <v>2.4310170519646834</v>
      </c>
      <c r="T278" s="795">
        <v>2.4992249106962299</v>
      </c>
      <c r="U278" s="808" t="s">
        <v>5723</v>
      </c>
      <c r="V278" s="1008" t="s">
        <v>5698</v>
      </c>
      <c r="W278" s="770"/>
      <c r="X278" s="771"/>
    </row>
    <row r="279" spans="1:24" s="772" customFormat="1" ht="58.5" x14ac:dyDescent="0.3">
      <c r="A279" s="766"/>
      <c r="B279" s="819"/>
      <c r="C279" s="767"/>
      <c r="D279" s="816"/>
      <c r="E279" s="816"/>
      <c r="F279" s="862"/>
      <c r="G279" s="863"/>
      <c r="H279" s="864"/>
      <c r="I279" s="863"/>
      <c r="J279" s="862"/>
      <c r="K279" s="785"/>
      <c r="L279" s="785"/>
      <c r="M279" s="820"/>
      <c r="N279" s="807"/>
      <c r="O279" s="807"/>
      <c r="P279" s="785"/>
      <c r="Q279" s="785" t="s">
        <v>3318</v>
      </c>
      <c r="R279" s="787" t="s">
        <v>3292</v>
      </c>
      <c r="S279" s="787">
        <v>5.4000000000000003E-3</v>
      </c>
      <c r="T279" s="787">
        <v>5.0000000000000001E-3</v>
      </c>
      <c r="U279" s="789" t="s">
        <v>5</v>
      </c>
      <c r="V279" s="1008"/>
      <c r="W279" s="770"/>
      <c r="X279" s="771"/>
    </row>
    <row r="280" spans="1:24" s="772" customFormat="1" ht="58.5" x14ac:dyDescent="0.3">
      <c r="A280" s="766"/>
      <c r="B280" s="819"/>
      <c r="C280" s="767"/>
      <c r="D280" s="816"/>
      <c r="E280" s="816"/>
      <c r="F280" s="862"/>
      <c r="G280" s="863"/>
      <c r="H280" s="864"/>
      <c r="I280" s="863"/>
      <c r="J280" s="862"/>
      <c r="K280" s="785"/>
      <c r="L280" s="785"/>
      <c r="M280" s="820"/>
      <c r="N280" s="807"/>
      <c r="O280" s="807"/>
      <c r="P280" s="785"/>
      <c r="Q280" s="785" t="s">
        <v>3319</v>
      </c>
      <c r="R280" s="787" t="s">
        <v>3320</v>
      </c>
      <c r="S280" s="787" t="s">
        <v>3321</v>
      </c>
      <c r="T280" s="787" t="s">
        <v>3321</v>
      </c>
      <c r="U280" s="789" t="s">
        <v>5</v>
      </c>
      <c r="V280" s="1008"/>
      <c r="W280" s="770"/>
      <c r="X280" s="771"/>
    </row>
    <row r="281" spans="1:24" s="56" customFormat="1" ht="58.5" x14ac:dyDescent="0.25">
      <c r="A281" s="784"/>
      <c r="B281" s="784"/>
      <c r="C281" s="784"/>
      <c r="D281" s="784"/>
      <c r="E281" s="784"/>
      <c r="F281" s="784"/>
      <c r="G281" s="784"/>
      <c r="H281" s="784"/>
      <c r="I281" s="784"/>
      <c r="J281" s="784"/>
      <c r="K281" s="784"/>
      <c r="L281" s="784"/>
      <c r="M281" s="784"/>
      <c r="N281" s="785" t="s">
        <v>10</v>
      </c>
      <c r="O281" s="785"/>
      <c r="P281" s="785" t="s">
        <v>3605</v>
      </c>
      <c r="Q281" s="785" t="s">
        <v>3899</v>
      </c>
      <c r="R281" s="787" t="s">
        <v>3372</v>
      </c>
      <c r="S281" s="787"/>
      <c r="T281" s="790"/>
      <c r="U281" s="789" t="s">
        <v>5</v>
      </c>
      <c r="V281" s="1008"/>
    </row>
    <row r="282" spans="1:24" s="56" customFormat="1" ht="97.5" x14ac:dyDescent="0.25">
      <c r="A282" s="784"/>
      <c r="B282" s="784"/>
      <c r="C282" s="784"/>
      <c r="D282" s="784"/>
      <c r="E282" s="784"/>
      <c r="F282" s="784"/>
      <c r="G282" s="784"/>
      <c r="H282" s="784"/>
      <c r="I282" s="784"/>
      <c r="J282" s="784"/>
      <c r="K282" s="784"/>
      <c r="L282" s="784"/>
      <c r="M282" s="784"/>
      <c r="N282" s="785" t="s">
        <v>13</v>
      </c>
      <c r="O282" s="785"/>
      <c r="P282" s="785" t="s">
        <v>3606</v>
      </c>
      <c r="Q282" s="785" t="s">
        <v>15</v>
      </c>
      <c r="R282" s="787" t="s">
        <v>3610</v>
      </c>
      <c r="S282" s="787"/>
      <c r="T282" s="790"/>
      <c r="U282" s="789" t="s">
        <v>5</v>
      </c>
      <c r="V282" s="1008"/>
    </row>
    <row r="283" spans="1:24" s="56" customFormat="1" ht="97.5" x14ac:dyDescent="0.25">
      <c r="A283" s="784"/>
      <c r="B283" s="784"/>
      <c r="C283" s="784"/>
      <c r="D283" s="784"/>
      <c r="E283" s="784"/>
      <c r="F283" s="784"/>
      <c r="G283" s="784"/>
      <c r="H283" s="784"/>
      <c r="I283" s="784"/>
      <c r="J283" s="784"/>
      <c r="K283" s="784"/>
      <c r="L283" s="784"/>
      <c r="M283" s="784"/>
      <c r="N283" s="785" t="s">
        <v>16</v>
      </c>
      <c r="O283" s="785"/>
      <c r="P283" s="785" t="s">
        <v>3607</v>
      </c>
      <c r="Q283" s="785" t="s">
        <v>18</v>
      </c>
      <c r="R283" s="787" t="s">
        <v>3610</v>
      </c>
      <c r="S283" s="787"/>
      <c r="T283" s="790"/>
      <c r="U283" s="789" t="s">
        <v>5</v>
      </c>
      <c r="V283" s="1008"/>
    </row>
    <row r="284" spans="1:24" s="56" customFormat="1" ht="117" x14ac:dyDescent="0.25">
      <c r="A284" s="784"/>
      <c r="B284" s="784"/>
      <c r="C284" s="784"/>
      <c r="D284" s="784"/>
      <c r="E284" s="784"/>
      <c r="F284" s="784"/>
      <c r="G284" s="784"/>
      <c r="H284" s="784"/>
      <c r="I284" s="784"/>
      <c r="J284" s="784"/>
      <c r="K284" s="784"/>
      <c r="L284" s="784"/>
      <c r="M284" s="784"/>
      <c r="N284" s="785" t="s">
        <v>19</v>
      </c>
      <c r="O284" s="785"/>
      <c r="P284" s="785" t="s">
        <v>3608</v>
      </c>
      <c r="Q284" s="785" t="s">
        <v>21</v>
      </c>
      <c r="R284" s="787" t="s">
        <v>3611</v>
      </c>
      <c r="S284" s="787"/>
      <c r="T284" s="790"/>
      <c r="U284" s="789" t="s">
        <v>5</v>
      </c>
      <c r="V284" s="1008"/>
    </row>
    <row r="285" spans="1:24" s="62" customFormat="1" ht="97.5" x14ac:dyDescent="0.25">
      <c r="A285" s="784"/>
      <c r="B285" s="784"/>
      <c r="C285" s="784"/>
      <c r="D285" s="784"/>
      <c r="E285" s="784"/>
      <c r="F285" s="784"/>
      <c r="G285" s="784"/>
      <c r="H285" s="784"/>
      <c r="I285" s="784"/>
      <c r="J285" s="784"/>
      <c r="K285" s="784"/>
      <c r="L285" s="784"/>
      <c r="M285" s="784"/>
      <c r="N285" s="785" t="s">
        <v>22</v>
      </c>
      <c r="O285" s="785"/>
      <c r="P285" s="785" t="s">
        <v>3609</v>
      </c>
      <c r="Q285" s="785" t="s">
        <v>24</v>
      </c>
      <c r="R285" s="787" t="s">
        <v>3372</v>
      </c>
      <c r="S285" s="787"/>
      <c r="T285" s="790"/>
      <c r="U285" s="789" t="s">
        <v>5</v>
      </c>
      <c r="V285" s="1008"/>
    </row>
    <row r="286" spans="1:24" s="62" customFormat="1" ht="78" x14ac:dyDescent="0.25">
      <c r="A286" s="784"/>
      <c r="B286" s="784"/>
      <c r="C286" s="784"/>
      <c r="D286" s="784"/>
      <c r="E286" s="784"/>
      <c r="F286" s="784"/>
      <c r="G286" s="784"/>
      <c r="H286" s="784"/>
      <c r="I286" s="784"/>
      <c r="J286" s="784"/>
      <c r="K286" s="784"/>
      <c r="L286" s="784"/>
      <c r="M286" s="784"/>
      <c r="N286" s="785" t="s">
        <v>25</v>
      </c>
      <c r="O286" s="785"/>
      <c r="P286" s="785" t="s">
        <v>3612</v>
      </c>
      <c r="Q286" s="785" t="s">
        <v>27</v>
      </c>
      <c r="R286" s="787" t="s">
        <v>3610</v>
      </c>
      <c r="S286" s="787"/>
      <c r="T286" s="790"/>
      <c r="U286" s="789" t="s">
        <v>5</v>
      </c>
      <c r="V286" s="1008"/>
    </row>
    <row r="287" spans="1:24" s="56" customFormat="1" ht="97.5" x14ac:dyDescent="0.25">
      <c r="A287" s="784"/>
      <c r="B287" s="784"/>
      <c r="C287" s="784"/>
      <c r="D287" s="784"/>
      <c r="E287" s="784"/>
      <c r="F287" s="784"/>
      <c r="G287" s="784"/>
      <c r="H287" s="784"/>
      <c r="I287" s="784"/>
      <c r="J287" s="784"/>
      <c r="K287" s="784"/>
      <c r="L287" s="784"/>
      <c r="M287" s="784"/>
      <c r="N287" s="785" t="s">
        <v>28</v>
      </c>
      <c r="O287" s="785"/>
      <c r="P287" s="785" t="s">
        <v>3613</v>
      </c>
      <c r="Q287" s="785" t="s">
        <v>30</v>
      </c>
      <c r="R287" s="787" t="s">
        <v>3610</v>
      </c>
      <c r="S287" s="787"/>
      <c r="T287" s="790"/>
      <c r="U287" s="789" t="s">
        <v>5</v>
      </c>
      <c r="V287" s="1008"/>
    </row>
    <row r="288" spans="1:24" s="56" customFormat="1" ht="97.5" x14ac:dyDescent="0.25">
      <c r="A288" s="784"/>
      <c r="B288" s="784"/>
      <c r="C288" s="784"/>
      <c r="D288" s="784"/>
      <c r="E288" s="784"/>
      <c r="F288" s="784"/>
      <c r="G288" s="784"/>
      <c r="H288" s="784"/>
      <c r="I288" s="784"/>
      <c r="J288" s="784"/>
      <c r="K288" s="784"/>
      <c r="L288" s="784"/>
      <c r="M288" s="784"/>
      <c r="N288" s="785" t="s">
        <v>31</v>
      </c>
      <c r="O288" s="785"/>
      <c r="P288" s="785" t="s">
        <v>3614</v>
      </c>
      <c r="Q288" s="785" t="s">
        <v>3745</v>
      </c>
      <c r="R288" s="787" t="s">
        <v>3610</v>
      </c>
      <c r="S288" s="787"/>
      <c r="T288" s="790"/>
      <c r="U288" s="789" t="s">
        <v>5</v>
      </c>
      <c r="V288" s="1008"/>
    </row>
    <row r="289" spans="1:22" s="56" customFormat="1" ht="78" x14ac:dyDescent="0.25">
      <c r="A289" s="784"/>
      <c r="B289" s="784"/>
      <c r="C289" s="784"/>
      <c r="D289" s="784"/>
      <c r="E289" s="784"/>
      <c r="F289" s="784"/>
      <c r="G289" s="784"/>
      <c r="H289" s="784"/>
      <c r="I289" s="784"/>
      <c r="J289" s="784"/>
      <c r="K289" s="784"/>
      <c r="L289" s="784"/>
      <c r="M289" s="784"/>
      <c r="N289" s="785" t="s">
        <v>34</v>
      </c>
      <c r="O289" s="785"/>
      <c r="P289" s="786" t="s">
        <v>3615</v>
      </c>
      <c r="Q289" s="786" t="s">
        <v>36</v>
      </c>
      <c r="R289" s="787" t="s">
        <v>3610</v>
      </c>
      <c r="S289" s="787"/>
      <c r="T289" s="790"/>
      <c r="U289" s="789" t="s">
        <v>5</v>
      </c>
      <c r="V289" s="1008"/>
    </row>
    <row r="290" spans="1:22" s="62" customFormat="1" ht="78" x14ac:dyDescent="0.25">
      <c r="A290" s="784"/>
      <c r="B290" s="784"/>
      <c r="C290" s="784"/>
      <c r="D290" s="784"/>
      <c r="E290" s="784"/>
      <c r="F290" s="784"/>
      <c r="G290" s="784"/>
      <c r="H290" s="784"/>
      <c r="I290" s="784"/>
      <c r="J290" s="784"/>
      <c r="K290" s="784"/>
      <c r="L290" s="784"/>
      <c r="M290" s="784"/>
      <c r="N290" s="785" t="s">
        <v>37</v>
      </c>
      <c r="O290" s="785"/>
      <c r="P290" s="786" t="s">
        <v>3616</v>
      </c>
      <c r="Q290" s="786" t="s">
        <v>3915</v>
      </c>
      <c r="R290" s="787" t="s">
        <v>3372</v>
      </c>
      <c r="S290" s="787"/>
      <c r="T290" s="790"/>
      <c r="U290" s="789" t="s">
        <v>5</v>
      </c>
      <c r="V290" s="1008"/>
    </row>
    <row r="291" spans="1:22" s="62" customFormat="1" ht="58.5" x14ac:dyDescent="0.25">
      <c r="A291" s="784"/>
      <c r="B291" s="784"/>
      <c r="C291" s="784"/>
      <c r="D291" s="784"/>
      <c r="E291" s="784"/>
      <c r="F291" s="784"/>
      <c r="G291" s="784"/>
      <c r="H291" s="784"/>
      <c r="I291" s="784"/>
      <c r="J291" s="784"/>
      <c r="K291" s="784"/>
      <c r="L291" s="784"/>
      <c r="M291" s="784"/>
      <c r="N291" s="785" t="s">
        <v>40</v>
      </c>
      <c r="O291" s="785"/>
      <c r="P291" s="786" t="s">
        <v>3617</v>
      </c>
      <c r="Q291" s="786" t="s">
        <v>3900</v>
      </c>
      <c r="R291" s="787" t="s">
        <v>3372</v>
      </c>
      <c r="S291" s="787"/>
      <c r="T291" s="790"/>
      <c r="U291" s="789" t="s">
        <v>5</v>
      </c>
      <c r="V291" s="1008"/>
    </row>
    <row r="292" spans="1:22" s="62" customFormat="1" ht="58.5" x14ac:dyDescent="0.25">
      <c r="A292" s="784"/>
      <c r="B292" s="784"/>
      <c r="C292" s="784"/>
      <c r="D292" s="784"/>
      <c r="E292" s="784"/>
      <c r="F292" s="784"/>
      <c r="G292" s="784"/>
      <c r="H292" s="784"/>
      <c r="I292" s="784"/>
      <c r="J292" s="784"/>
      <c r="K292" s="784"/>
      <c r="L292" s="784"/>
      <c r="M292" s="784"/>
      <c r="N292" s="785" t="s">
        <v>43</v>
      </c>
      <c r="O292" s="785"/>
      <c r="P292" s="785" t="s">
        <v>44</v>
      </c>
      <c r="Q292" s="786" t="s">
        <v>3654</v>
      </c>
      <c r="R292" s="787" t="s">
        <v>3372</v>
      </c>
      <c r="S292" s="787"/>
      <c r="T292" s="790"/>
      <c r="U292" s="789" t="s">
        <v>5</v>
      </c>
      <c r="V292" s="1008"/>
    </row>
    <row r="293" spans="1:22" s="62" customFormat="1" ht="97.5" x14ac:dyDescent="0.25">
      <c r="A293" s="784"/>
      <c r="B293" s="784"/>
      <c r="C293" s="784"/>
      <c r="D293" s="784"/>
      <c r="E293" s="784"/>
      <c r="F293" s="784"/>
      <c r="G293" s="784"/>
      <c r="H293" s="784"/>
      <c r="I293" s="784"/>
      <c r="J293" s="784"/>
      <c r="K293" s="784"/>
      <c r="L293" s="784"/>
      <c r="M293" s="784"/>
      <c r="N293" s="785" t="s">
        <v>46</v>
      </c>
      <c r="O293" s="785"/>
      <c r="P293" s="786" t="s">
        <v>3623</v>
      </c>
      <c r="Q293" s="786" t="s">
        <v>48</v>
      </c>
      <c r="R293" s="787" t="s">
        <v>3372</v>
      </c>
      <c r="S293" s="787"/>
      <c r="T293" s="790"/>
      <c r="U293" s="789" t="s">
        <v>5</v>
      </c>
      <c r="V293" s="1008"/>
    </row>
    <row r="294" spans="1:22" s="62" customFormat="1" ht="58.5" x14ac:dyDescent="0.25">
      <c r="A294" s="784"/>
      <c r="B294" s="784"/>
      <c r="C294" s="784"/>
      <c r="D294" s="784"/>
      <c r="E294" s="784"/>
      <c r="F294" s="784"/>
      <c r="G294" s="784"/>
      <c r="H294" s="784"/>
      <c r="I294" s="784"/>
      <c r="J294" s="784"/>
      <c r="K294" s="784"/>
      <c r="L294" s="784"/>
      <c r="M294" s="784"/>
      <c r="N294" s="785" t="s">
        <v>49</v>
      </c>
      <c r="O294" s="785"/>
      <c r="P294" s="786" t="s">
        <v>3618</v>
      </c>
      <c r="Q294" s="786" t="s">
        <v>3619</v>
      </c>
      <c r="R294" s="787" t="s">
        <v>3593</v>
      </c>
      <c r="S294" s="787"/>
      <c r="T294" s="790"/>
      <c r="U294" s="789" t="s">
        <v>5</v>
      </c>
      <c r="V294" s="1008"/>
    </row>
    <row r="295" spans="1:22" s="62" customFormat="1" ht="78" x14ac:dyDescent="0.25">
      <c r="A295" s="784"/>
      <c r="B295" s="784"/>
      <c r="C295" s="784"/>
      <c r="D295" s="784"/>
      <c r="E295" s="784"/>
      <c r="F295" s="784"/>
      <c r="G295" s="784"/>
      <c r="H295" s="784"/>
      <c r="I295" s="784"/>
      <c r="J295" s="784"/>
      <c r="K295" s="784"/>
      <c r="L295" s="784"/>
      <c r="M295" s="784"/>
      <c r="N295" s="785" t="s">
        <v>52</v>
      </c>
      <c r="O295" s="785"/>
      <c r="P295" s="786" t="s">
        <v>3620</v>
      </c>
      <c r="Q295" s="786" t="s">
        <v>3857</v>
      </c>
      <c r="R295" s="787" t="s">
        <v>3372</v>
      </c>
      <c r="S295" s="787"/>
      <c r="T295" s="790"/>
      <c r="U295" s="789" t="s">
        <v>5</v>
      </c>
      <c r="V295" s="1008"/>
    </row>
    <row r="296" spans="1:22" s="62" customFormat="1" ht="58.5" x14ac:dyDescent="0.25">
      <c r="A296" s="784"/>
      <c r="B296" s="784"/>
      <c r="C296" s="784"/>
      <c r="D296" s="784"/>
      <c r="E296" s="784"/>
      <c r="F296" s="784"/>
      <c r="G296" s="784"/>
      <c r="H296" s="784"/>
      <c r="I296" s="784"/>
      <c r="J296" s="784"/>
      <c r="K296" s="784"/>
      <c r="L296" s="784"/>
      <c r="M296" s="784"/>
      <c r="N296" s="785" t="s">
        <v>55</v>
      </c>
      <c r="O296" s="785"/>
      <c r="P296" s="786" t="s">
        <v>3621</v>
      </c>
      <c r="Q296" s="786" t="s">
        <v>3916</v>
      </c>
      <c r="R296" s="787" t="s">
        <v>3372</v>
      </c>
      <c r="S296" s="787"/>
      <c r="T296" s="790"/>
      <c r="U296" s="789" t="s">
        <v>5</v>
      </c>
      <c r="V296" s="1008"/>
    </row>
    <row r="297" spans="1:22" s="62" customFormat="1" ht="78" x14ac:dyDescent="0.25">
      <c r="A297" s="784"/>
      <c r="B297" s="784"/>
      <c r="C297" s="784"/>
      <c r="D297" s="784"/>
      <c r="E297" s="784"/>
      <c r="F297" s="784"/>
      <c r="G297" s="784"/>
      <c r="H297" s="784"/>
      <c r="I297" s="784"/>
      <c r="J297" s="784"/>
      <c r="K297" s="784"/>
      <c r="L297" s="784"/>
      <c r="M297" s="784"/>
      <c r="N297" s="785" t="s">
        <v>58</v>
      </c>
      <c r="O297" s="785"/>
      <c r="P297" s="786" t="s">
        <v>3622</v>
      </c>
      <c r="Q297" s="786" t="s">
        <v>60</v>
      </c>
      <c r="R297" s="787" t="s">
        <v>3610</v>
      </c>
      <c r="S297" s="787"/>
      <c r="T297" s="790"/>
      <c r="U297" s="789" t="s">
        <v>5</v>
      </c>
      <c r="V297" s="1008"/>
    </row>
    <row r="298" spans="1:22" s="56" customFormat="1" ht="82.5" customHeight="1" x14ac:dyDescent="0.25">
      <c r="A298" s="784"/>
      <c r="B298" s="784"/>
      <c r="C298" s="784"/>
      <c r="D298" s="784"/>
      <c r="E298" s="784"/>
      <c r="F298" s="784"/>
      <c r="G298" s="784"/>
      <c r="H298" s="784"/>
      <c r="I298" s="784"/>
      <c r="J298" s="784"/>
      <c r="K298" s="784"/>
      <c r="L298" s="784"/>
      <c r="M298" s="784"/>
      <c r="N298" s="785" t="s">
        <v>61</v>
      </c>
      <c r="O298" s="785"/>
      <c r="P298" s="786" t="s">
        <v>3624</v>
      </c>
      <c r="Q298" s="786" t="s">
        <v>63</v>
      </c>
      <c r="R298" s="787" t="s">
        <v>3610</v>
      </c>
      <c r="S298" s="787"/>
      <c r="T298" s="790"/>
      <c r="U298" s="789" t="s">
        <v>5</v>
      </c>
      <c r="V298" s="1008"/>
    </row>
    <row r="299" spans="1:22" s="62" customFormat="1" ht="58.5" x14ac:dyDescent="0.25">
      <c r="A299" s="784"/>
      <c r="B299" s="784"/>
      <c r="C299" s="784"/>
      <c r="D299" s="784"/>
      <c r="E299" s="784"/>
      <c r="F299" s="784"/>
      <c r="G299" s="784"/>
      <c r="H299" s="784"/>
      <c r="I299" s="784"/>
      <c r="J299" s="784"/>
      <c r="K299" s="784"/>
      <c r="L299" s="784"/>
      <c r="M299" s="784"/>
      <c r="N299" s="785" t="s">
        <v>64</v>
      </c>
      <c r="O299" s="785"/>
      <c r="P299" s="786" t="s">
        <v>65</v>
      </c>
      <c r="Q299" s="786" t="s">
        <v>3859</v>
      </c>
      <c r="R299" s="787" t="s">
        <v>3522</v>
      </c>
      <c r="S299" s="787"/>
      <c r="T299" s="790"/>
      <c r="U299" s="789" t="s">
        <v>5</v>
      </c>
      <c r="V299" s="1008"/>
    </row>
    <row r="300" spans="1:22" s="62" customFormat="1" ht="97.5" x14ac:dyDescent="0.25">
      <c r="A300" s="784"/>
      <c r="B300" s="784"/>
      <c r="C300" s="784"/>
      <c r="D300" s="784"/>
      <c r="E300" s="784"/>
      <c r="F300" s="784"/>
      <c r="G300" s="784"/>
      <c r="H300" s="784"/>
      <c r="I300" s="784"/>
      <c r="J300" s="784"/>
      <c r="K300" s="784"/>
      <c r="L300" s="784"/>
      <c r="M300" s="784"/>
      <c r="N300" s="785" t="s">
        <v>67</v>
      </c>
      <c r="O300" s="785"/>
      <c r="P300" s="786" t="s">
        <v>68</v>
      </c>
      <c r="Q300" s="786" t="s">
        <v>3856</v>
      </c>
      <c r="R300" s="787" t="s">
        <v>3522</v>
      </c>
      <c r="S300" s="787"/>
      <c r="T300" s="790"/>
      <c r="U300" s="789" t="s">
        <v>5</v>
      </c>
      <c r="V300" s="1008"/>
    </row>
    <row r="301" spans="1:22" s="62" customFormat="1" ht="58.5" x14ac:dyDescent="0.25">
      <c r="A301" s="784"/>
      <c r="B301" s="784"/>
      <c r="C301" s="784"/>
      <c r="D301" s="784"/>
      <c r="E301" s="784"/>
      <c r="F301" s="784"/>
      <c r="G301" s="784"/>
      <c r="H301" s="784"/>
      <c r="I301" s="784"/>
      <c r="J301" s="784"/>
      <c r="K301" s="784"/>
      <c r="L301" s="784"/>
      <c r="M301" s="784"/>
      <c r="N301" s="785" t="s">
        <v>70</v>
      </c>
      <c r="O301" s="785"/>
      <c r="P301" s="786" t="s">
        <v>3625</v>
      </c>
      <c r="Q301" s="786" t="s">
        <v>72</v>
      </c>
      <c r="R301" s="787" t="s">
        <v>3372</v>
      </c>
      <c r="S301" s="787"/>
      <c r="T301" s="790"/>
      <c r="U301" s="789" t="s">
        <v>5</v>
      </c>
      <c r="V301" s="1008"/>
    </row>
    <row r="302" spans="1:22" s="62" customFormat="1" ht="58.5" x14ac:dyDescent="0.25">
      <c r="A302" s="784"/>
      <c r="B302" s="784"/>
      <c r="C302" s="784"/>
      <c r="D302" s="784"/>
      <c r="E302" s="784"/>
      <c r="F302" s="784"/>
      <c r="G302" s="784"/>
      <c r="H302" s="784"/>
      <c r="I302" s="784"/>
      <c r="J302" s="784"/>
      <c r="K302" s="784"/>
      <c r="L302" s="784"/>
      <c r="M302" s="784"/>
      <c r="N302" s="785" t="s">
        <v>73</v>
      </c>
      <c r="O302" s="785"/>
      <c r="P302" s="786" t="s">
        <v>74</v>
      </c>
      <c r="Q302" s="786" t="s">
        <v>75</v>
      </c>
      <c r="R302" s="787" t="s">
        <v>3372</v>
      </c>
      <c r="S302" s="787"/>
      <c r="T302" s="790"/>
      <c r="U302" s="789" t="s">
        <v>5</v>
      </c>
      <c r="V302" s="1008"/>
    </row>
    <row r="303" spans="1:22" s="56" customFormat="1" ht="78" x14ac:dyDescent="0.25">
      <c r="A303" s="784"/>
      <c r="B303" s="784"/>
      <c r="C303" s="784"/>
      <c r="D303" s="784"/>
      <c r="E303" s="784"/>
      <c r="F303" s="784"/>
      <c r="G303" s="784"/>
      <c r="H303" s="784"/>
      <c r="I303" s="784"/>
      <c r="J303" s="784"/>
      <c r="K303" s="784"/>
      <c r="L303" s="784"/>
      <c r="M303" s="784"/>
      <c r="N303" s="785" t="s">
        <v>76</v>
      </c>
      <c r="O303" s="785"/>
      <c r="P303" s="786" t="s">
        <v>3626</v>
      </c>
      <c r="Q303" s="786" t="s">
        <v>3627</v>
      </c>
      <c r="R303" s="787" t="s">
        <v>3522</v>
      </c>
      <c r="S303" s="787"/>
      <c r="T303" s="790"/>
      <c r="U303" s="789" t="s">
        <v>5</v>
      </c>
      <c r="V303" s="1008"/>
    </row>
    <row r="304" spans="1:22" s="56" customFormat="1" ht="117" x14ac:dyDescent="0.25">
      <c r="A304" s="784"/>
      <c r="B304" s="784"/>
      <c r="C304" s="784"/>
      <c r="D304" s="784"/>
      <c r="E304" s="784"/>
      <c r="F304" s="784"/>
      <c r="G304" s="784"/>
      <c r="H304" s="784"/>
      <c r="I304" s="784"/>
      <c r="J304" s="784"/>
      <c r="K304" s="784"/>
      <c r="L304" s="784"/>
      <c r="M304" s="784"/>
      <c r="N304" s="785" t="s">
        <v>79</v>
      </c>
      <c r="O304" s="785"/>
      <c r="P304" s="786" t="s">
        <v>3628</v>
      </c>
      <c r="Q304" s="786" t="s">
        <v>81</v>
      </c>
      <c r="R304" s="787" t="s">
        <v>3522</v>
      </c>
      <c r="S304" s="787"/>
      <c r="T304" s="790"/>
      <c r="U304" s="789" t="s">
        <v>5</v>
      </c>
      <c r="V304" s="1008"/>
    </row>
    <row r="305" spans="1:24" s="772" customFormat="1" ht="58.5" customHeight="1" x14ac:dyDescent="0.3">
      <c r="A305" s="766"/>
      <c r="B305" s="819"/>
      <c r="C305" s="767"/>
      <c r="D305" s="816"/>
      <c r="E305" s="816"/>
      <c r="F305" s="820"/>
      <c r="G305" s="816"/>
      <c r="H305" s="816"/>
      <c r="I305" s="820"/>
      <c r="J305" s="820"/>
      <c r="K305" s="785"/>
      <c r="L305" s="785"/>
      <c r="M305" s="820"/>
      <c r="N305" s="807" t="s">
        <v>83</v>
      </c>
      <c r="O305" s="807"/>
      <c r="P305" s="785" t="s">
        <v>84</v>
      </c>
      <c r="Q305" s="792" t="s">
        <v>5724</v>
      </c>
      <c r="R305" s="787" t="s">
        <v>3292</v>
      </c>
      <c r="S305" s="795">
        <v>97</v>
      </c>
      <c r="T305" s="795">
        <v>100</v>
      </c>
      <c r="U305" s="808" t="s">
        <v>5723</v>
      </c>
      <c r="V305" s="1008"/>
      <c r="W305" s="770"/>
      <c r="X305" s="771"/>
    </row>
    <row r="306" spans="1:24" s="56" customFormat="1" ht="58.5" x14ac:dyDescent="0.25">
      <c r="A306" s="784"/>
      <c r="B306" s="784"/>
      <c r="C306" s="784"/>
      <c r="D306" s="784"/>
      <c r="E306" s="784"/>
      <c r="F306" s="784"/>
      <c r="G306" s="784"/>
      <c r="H306" s="784"/>
      <c r="I306" s="784"/>
      <c r="J306" s="784"/>
      <c r="K306" s="784"/>
      <c r="L306" s="784"/>
      <c r="M306" s="784"/>
      <c r="N306" s="785" t="s">
        <v>86</v>
      </c>
      <c r="O306" s="785"/>
      <c r="P306" s="785" t="s">
        <v>87</v>
      </c>
      <c r="Q306" s="785" t="s">
        <v>88</v>
      </c>
      <c r="R306" s="787" t="s">
        <v>3372</v>
      </c>
      <c r="S306" s="795"/>
      <c r="T306" s="790"/>
      <c r="U306" s="789" t="s">
        <v>5</v>
      </c>
      <c r="V306" s="789"/>
    </row>
    <row r="307" spans="1:24" s="56" customFormat="1" ht="58.5" x14ac:dyDescent="0.25">
      <c r="A307" s="784"/>
      <c r="B307" s="784"/>
      <c r="C307" s="784"/>
      <c r="D307" s="784"/>
      <c r="E307" s="784"/>
      <c r="F307" s="784"/>
      <c r="G307" s="784"/>
      <c r="H307" s="784"/>
      <c r="I307" s="784"/>
      <c r="J307" s="784"/>
      <c r="K307" s="784"/>
      <c r="L307" s="784"/>
      <c r="M307" s="784"/>
      <c r="N307" s="785" t="s">
        <v>89</v>
      </c>
      <c r="O307" s="785"/>
      <c r="P307" s="785" t="s">
        <v>90</v>
      </c>
      <c r="Q307" s="785" t="s">
        <v>91</v>
      </c>
      <c r="R307" s="787" t="s">
        <v>3372</v>
      </c>
      <c r="S307" s="795"/>
      <c r="T307" s="790"/>
      <c r="U307" s="789" t="s">
        <v>5</v>
      </c>
      <c r="V307" s="789"/>
    </row>
    <row r="308" spans="1:24" s="772" customFormat="1" ht="75.75" customHeight="1" x14ac:dyDescent="0.3">
      <c r="A308" s="766"/>
      <c r="B308" s="819"/>
      <c r="C308" s="767"/>
      <c r="D308" s="816"/>
      <c r="E308" s="816"/>
      <c r="F308" s="820"/>
      <c r="G308" s="816"/>
      <c r="H308" s="816"/>
      <c r="I308" s="820"/>
      <c r="J308" s="820"/>
      <c r="K308" s="785"/>
      <c r="L308" s="785"/>
      <c r="M308" s="820"/>
      <c r="N308" s="807" t="s">
        <v>468</v>
      </c>
      <c r="O308" s="807"/>
      <c r="P308" s="786" t="s">
        <v>2231</v>
      </c>
      <c r="Q308" s="792" t="s">
        <v>5725</v>
      </c>
      <c r="R308" s="865" t="s">
        <v>3292</v>
      </c>
      <c r="S308" s="865">
        <v>98</v>
      </c>
      <c r="T308" s="860">
        <v>100</v>
      </c>
      <c r="U308" s="808"/>
      <c r="V308" s="808" t="s">
        <v>5726</v>
      </c>
      <c r="W308" s="770"/>
      <c r="X308" s="771"/>
    </row>
    <row r="309" spans="1:24" s="772" customFormat="1" ht="136.5" x14ac:dyDescent="0.3">
      <c r="A309" s="766"/>
      <c r="B309" s="819"/>
      <c r="C309" s="767"/>
      <c r="D309" s="816"/>
      <c r="E309" s="816"/>
      <c r="F309" s="820"/>
      <c r="G309" s="816"/>
      <c r="H309" s="816"/>
      <c r="I309" s="820"/>
      <c r="J309" s="820"/>
      <c r="K309" s="785"/>
      <c r="L309" s="785"/>
      <c r="M309" s="820"/>
      <c r="N309" s="785" t="s">
        <v>2233</v>
      </c>
      <c r="O309" s="807"/>
      <c r="P309" s="786" t="s">
        <v>2234</v>
      </c>
      <c r="Q309" s="786" t="s">
        <v>4876</v>
      </c>
      <c r="R309" s="865"/>
      <c r="S309" s="865"/>
      <c r="T309" s="860"/>
      <c r="U309" s="808"/>
      <c r="V309" s="808"/>
      <c r="W309" s="770"/>
      <c r="X309" s="771"/>
    </row>
    <row r="310" spans="1:24" s="772" customFormat="1" ht="156" x14ac:dyDescent="0.3">
      <c r="A310" s="766"/>
      <c r="B310" s="819"/>
      <c r="C310" s="767"/>
      <c r="D310" s="816"/>
      <c r="E310" s="816"/>
      <c r="F310" s="820"/>
      <c r="G310" s="816"/>
      <c r="H310" s="816"/>
      <c r="I310" s="820"/>
      <c r="J310" s="820"/>
      <c r="K310" s="785"/>
      <c r="L310" s="785"/>
      <c r="M310" s="820"/>
      <c r="N310" s="785" t="s">
        <v>470</v>
      </c>
      <c r="O310" s="807"/>
      <c r="P310" s="786" t="s">
        <v>2236</v>
      </c>
      <c r="Q310" s="786" t="s">
        <v>4877</v>
      </c>
      <c r="R310" s="865"/>
      <c r="S310" s="865"/>
      <c r="T310" s="860"/>
      <c r="U310" s="808"/>
      <c r="V310" s="808"/>
      <c r="W310" s="770"/>
      <c r="X310" s="771"/>
    </row>
    <row r="311" spans="1:24" s="772" customFormat="1" ht="78" x14ac:dyDescent="0.3">
      <c r="A311" s="766"/>
      <c r="B311" s="819"/>
      <c r="C311" s="767"/>
      <c r="D311" s="816"/>
      <c r="E311" s="816"/>
      <c r="F311" s="820"/>
      <c r="G311" s="816"/>
      <c r="H311" s="816"/>
      <c r="I311" s="820"/>
      <c r="J311" s="820"/>
      <c r="K311" s="785"/>
      <c r="L311" s="785"/>
      <c r="M311" s="820"/>
      <c r="N311" s="785" t="s">
        <v>2238</v>
      </c>
      <c r="O311" s="807"/>
      <c r="P311" s="786" t="s">
        <v>2239</v>
      </c>
      <c r="Q311" s="786" t="s">
        <v>2240</v>
      </c>
      <c r="R311" s="865"/>
      <c r="S311" s="865"/>
      <c r="T311" s="860"/>
      <c r="U311" s="808"/>
      <c r="V311" s="808"/>
      <c r="W311" s="770"/>
      <c r="X311" s="771"/>
    </row>
    <row r="312" spans="1:24" s="772" customFormat="1" ht="136.5" x14ac:dyDescent="0.3">
      <c r="A312" s="766"/>
      <c r="B312" s="819"/>
      <c r="C312" s="767"/>
      <c r="D312" s="816"/>
      <c r="E312" s="816"/>
      <c r="F312" s="820"/>
      <c r="G312" s="816"/>
      <c r="H312" s="816"/>
      <c r="I312" s="820"/>
      <c r="J312" s="820"/>
      <c r="K312" s="785"/>
      <c r="L312" s="785"/>
      <c r="M312" s="820"/>
      <c r="N312" s="785" t="s">
        <v>2241</v>
      </c>
      <c r="O312" s="807"/>
      <c r="P312" s="786" t="s">
        <v>2242</v>
      </c>
      <c r="Q312" s="786" t="s">
        <v>2243</v>
      </c>
      <c r="R312" s="865"/>
      <c r="S312" s="865"/>
      <c r="T312" s="860"/>
      <c r="U312" s="808"/>
      <c r="V312" s="808"/>
      <c r="W312" s="770"/>
      <c r="X312" s="771"/>
    </row>
    <row r="313" spans="1:24" s="772" customFormat="1" ht="97.5" x14ac:dyDescent="0.3">
      <c r="A313" s="766"/>
      <c r="B313" s="819"/>
      <c r="C313" s="767"/>
      <c r="D313" s="816"/>
      <c r="E313" s="816"/>
      <c r="F313" s="820"/>
      <c r="G313" s="816"/>
      <c r="H313" s="816"/>
      <c r="I313" s="820"/>
      <c r="J313" s="820"/>
      <c r="K313" s="785"/>
      <c r="L313" s="785"/>
      <c r="M313" s="820"/>
      <c r="N313" s="785" t="s">
        <v>2244</v>
      </c>
      <c r="O313" s="807"/>
      <c r="P313" s="786" t="s">
        <v>2245</v>
      </c>
      <c r="Q313" s="786" t="s">
        <v>2246</v>
      </c>
      <c r="R313" s="865"/>
      <c r="S313" s="865"/>
      <c r="T313" s="860"/>
      <c r="U313" s="808"/>
      <c r="V313" s="808"/>
      <c r="W313" s="770"/>
      <c r="X313" s="771"/>
    </row>
    <row r="314" spans="1:24" s="772" customFormat="1" ht="97.5" x14ac:dyDescent="0.3">
      <c r="A314" s="766"/>
      <c r="B314" s="819"/>
      <c r="C314" s="767"/>
      <c r="D314" s="816"/>
      <c r="E314" s="816"/>
      <c r="F314" s="820"/>
      <c r="G314" s="816"/>
      <c r="H314" s="816"/>
      <c r="I314" s="820"/>
      <c r="J314" s="820"/>
      <c r="K314" s="785"/>
      <c r="L314" s="785"/>
      <c r="M314" s="820"/>
      <c r="N314" s="785" t="s">
        <v>2247</v>
      </c>
      <c r="O314" s="807"/>
      <c r="P314" s="786" t="s">
        <v>2248</v>
      </c>
      <c r="Q314" s="786" t="s">
        <v>4878</v>
      </c>
      <c r="R314" s="865"/>
      <c r="S314" s="865"/>
      <c r="T314" s="860"/>
      <c r="U314" s="808"/>
      <c r="V314" s="808"/>
      <c r="W314" s="770"/>
      <c r="X314" s="771"/>
    </row>
    <row r="315" spans="1:24" s="772" customFormat="1" ht="120" customHeight="1" x14ac:dyDescent="0.3">
      <c r="A315" s="766"/>
      <c r="B315" s="819"/>
      <c r="C315" s="767"/>
      <c r="D315" s="816"/>
      <c r="E315" s="816"/>
      <c r="F315" s="820"/>
      <c r="G315" s="816"/>
      <c r="H315" s="816"/>
      <c r="I315" s="820"/>
      <c r="J315" s="820"/>
      <c r="K315" s="785"/>
      <c r="L315" s="785"/>
      <c r="M315" s="820"/>
      <c r="N315" s="807" t="s">
        <v>2057</v>
      </c>
      <c r="O315" s="807"/>
      <c r="P315" s="786" t="s">
        <v>2058</v>
      </c>
      <c r="Q315" s="792" t="s">
        <v>5727</v>
      </c>
      <c r="R315" s="787" t="s">
        <v>3292</v>
      </c>
      <c r="S315" s="795">
        <v>80</v>
      </c>
      <c r="T315" s="795">
        <v>100</v>
      </c>
      <c r="U315" s="808" t="s">
        <v>3312</v>
      </c>
      <c r="V315" s="808" t="s">
        <v>5698</v>
      </c>
      <c r="W315" s="770"/>
      <c r="X315" s="771"/>
    </row>
    <row r="316" spans="1:24" s="56" customFormat="1" ht="81" customHeight="1" x14ac:dyDescent="0.25">
      <c r="A316" s="784"/>
      <c r="B316" s="784"/>
      <c r="C316" s="784"/>
      <c r="D316" s="784"/>
      <c r="E316" s="784"/>
      <c r="F316" s="784"/>
      <c r="G316" s="784"/>
      <c r="H316" s="784"/>
      <c r="I316" s="784"/>
      <c r="J316" s="784"/>
      <c r="K316" s="784"/>
      <c r="L316" s="784"/>
      <c r="M316" s="784"/>
      <c r="N316" s="785" t="s">
        <v>2060</v>
      </c>
      <c r="O316" s="785"/>
      <c r="P316" s="786" t="s">
        <v>2061</v>
      </c>
      <c r="Q316" s="786" t="s">
        <v>2062</v>
      </c>
      <c r="R316" s="787" t="s">
        <v>3522</v>
      </c>
      <c r="S316" s="787"/>
      <c r="T316" s="790"/>
      <c r="U316" s="789" t="s">
        <v>3312</v>
      </c>
      <c r="V316" s="789"/>
    </row>
    <row r="317" spans="1:24" s="56" customFormat="1" ht="78" x14ac:dyDescent="0.25">
      <c r="A317" s="784"/>
      <c r="B317" s="784"/>
      <c r="C317" s="784"/>
      <c r="D317" s="784"/>
      <c r="E317" s="784"/>
      <c r="F317" s="784"/>
      <c r="G317" s="784"/>
      <c r="H317" s="784"/>
      <c r="I317" s="784"/>
      <c r="J317" s="784"/>
      <c r="K317" s="784"/>
      <c r="L317" s="784"/>
      <c r="M317" s="784"/>
      <c r="N317" s="785" t="s">
        <v>2063</v>
      </c>
      <c r="O317" s="785"/>
      <c r="P317" s="786" t="s">
        <v>2064</v>
      </c>
      <c r="Q317" s="786" t="s">
        <v>2065</v>
      </c>
      <c r="R317" s="787" t="s">
        <v>3522</v>
      </c>
      <c r="S317" s="787"/>
      <c r="T317" s="787"/>
      <c r="U317" s="789" t="s">
        <v>3312</v>
      </c>
      <c r="V317" s="789"/>
    </row>
    <row r="318" spans="1:24" s="772" customFormat="1" ht="58.5" x14ac:dyDescent="0.3">
      <c r="A318" s="766"/>
      <c r="B318" s="819"/>
      <c r="C318" s="767"/>
      <c r="D318" s="816"/>
      <c r="E318" s="816"/>
      <c r="F318" s="820"/>
      <c r="G318" s="816"/>
      <c r="H318" s="816"/>
      <c r="I318" s="820"/>
      <c r="J318" s="820"/>
      <c r="K318" s="785"/>
      <c r="L318" s="785"/>
      <c r="M318" s="820"/>
      <c r="N318" s="786" t="s">
        <v>1970</v>
      </c>
      <c r="O318" s="807"/>
      <c r="P318" s="786" t="s">
        <v>1971</v>
      </c>
      <c r="Q318" s="786" t="s">
        <v>1972</v>
      </c>
      <c r="R318" s="861" t="s">
        <v>4366</v>
      </c>
      <c r="S318" s="865">
        <v>10</v>
      </c>
      <c r="T318" s="865">
        <v>10</v>
      </c>
      <c r="U318" s="808" t="s">
        <v>3312</v>
      </c>
      <c r="V318" s="808" t="s">
        <v>5698</v>
      </c>
      <c r="W318" s="770"/>
      <c r="X318" s="771"/>
    </row>
    <row r="319" spans="1:24" s="772" customFormat="1" ht="58.5" x14ac:dyDescent="0.3">
      <c r="A319" s="766"/>
      <c r="B319" s="819"/>
      <c r="C319" s="767"/>
      <c r="D319" s="816"/>
      <c r="E319" s="816"/>
      <c r="F319" s="820"/>
      <c r="G319" s="816"/>
      <c r="H319" s="816"/>
      <c r="I319" s="820"/>
      <c r="J319" s="820"/>
      <c r="K319" s="785"/>
      <c r="L319" s="785"/>
      <c r="M319" s="820"/>
      <c r="N319" s="785" t="s">
        <v>1973</v>
      </c>
      <c r="O319" s="807"/>
      <c r="P319" s="786" t="s">
        <v>1974</v>
      </c>
      <c r="Q319" s="786" t="s">
        <v>4849</v>
      </c>
      <c r="R319" s="861"/>
      <c r="S319" s="865"/>
      <c r="T319" s="865"/>
      <c r="U319" s="808"/>
      <c r="V319" s="808"/>
      <c r="W319" s="770"/>
      <c r="X319" s="771"/>
    </row>
    <row r="320" spans="1:24" s="772" customFormat="1" ht="78" x14ac:dyDescent="0.3">
      <c r="A320" s="766"/>
      <c r="B320" s="819"/>
      <c r="C320" s="767"/>
      <c r="D320" s="816"/>
      <c r="E320" s="816"/>
      <c r="F320" s="820"/>
      <c r="G320" s="816"/>
      <c r="H320" s="816"/>
      <c r="I320" s="820"/>
      <c r="J320" s="820"/>
      <c r="K320" s="785"/>
      <c r="L320" s="785"/>
      <c r="M320" s="820"/>
      <c r="N320" s="785" t="s">
        <v>1976</v>
      </c>
      <c r="O320" s="807"/>
      <c r="P320" s="786" t="s">
        <v>1977</v>
      </c>
      <c r="Q320" s="786" t="s">
        <v>4850</v>
      </c>
      <c r="R320" s="861"/>
      <c r="S320" s="865"/>
      <c r="T320" s="865"/>
      <c r="U320" s="808"/>
      <c r="V320" s="808"/>
      <c r="W320" s="770"/>
      <c r="X320" s="771"/>
    </row>
    <row r="321" spans="1:24" s="772" customFormat="1" ht="78" x14ac:dyDescent="0.3">
      <c r="A321" s="766"/>
      <c r="B321" s="819"/>
      <c r="C321" s="767"/>
      <c r="D321" s="816"/>
      <c r="E321" s="816"/>
      <c r="F321" s="820"/>
      <c r="G321" s="816"/>
      <c r="H321" s="816"/>
      <c r="I321" s="820"/>
      <c r="J321" s="820"/>
      <c r="K321" s="785"/>
      <c r="L321" s="785"/>
      <c r="M321" s="820"/>
      <c r="N321" s="785" t="s">
        <v>1979</v>
      </c>
      <c r="O321" s="807"/>
      <c r="P321" s="786" t="s">
        <v>1980</v>
      </c>
      <c r="Q321" s="786" t="s">
        <v>4851</v>
      </c>
      <c r="R321" s="861"/>
      <c r="S321" s="865"/>
      <c r="T321" s="865"/>
      <c r="U321" s="808"/>
      <c r="V321" s="808"/>
      <c r="W321" s="770"/>
      <c r="X321" s="771"/>
    </row>
    <row r="322" spans="1:24" s="772" customFormat="1" ht="97.5" x14ac:dyDescent="0.3">
      <c r="A322" s="766"/>
      <c r="B322" s="819"/>
      <c r="C322" s="767"/>
      <c r="D322" s="816"/>
      <c r="E322" s="816"/>
      <c r="F322" s="820"/>
      <c r="G322" s="816"/>
      <c r="H322" s="816"/>
      <c r="I322" s="820"/>
      <c r="J322" s="820"/>
      <c r="K322" s="785"/>
      <c r="L322" s="785"/>
      <c r="M322" s="820"/>
      <c r="N322" s="785" t="s">
        <v>1982</v>
      </c>
      <c r="O322" s="807"/>
      <c r="P322" s="786" t="s">
        <v>4852</v>
      </c>
      <c r="Q322" s="786" t="s">
        <v>4853</v>
      </c>
      <c r="R322" s="861"/>
      <c r="S322" s="865"/>
      <c r="T322" s="865"/>
      <c r="U322" s="808"/>
      <c r="V322" s="808"/>
      <c r="W322" s="770"/>
      <c r="X322" s="771"/>
    </row>
    <row r="323" spans="1:24" s="772" customFormat="1" ht="97.5" x14ac:dyDescent="0.3">
      <c r="A323" s="766"/>
      <c r="B323" s="819"/>
      <c r="C323" s="767"/>
      <c r="D323" s="816"/>
      <c r="E323" s="816"/>
      <c r="F323" s="820"/>
      <c r="G323" s="816"/>
      <c r="H323" s="816"/>
      <c r="I323" s="820"/>
      <c r="J323" s="820"/>
      <c r="K323" s="785"/>
      <c r="L323" s="785"/>
      <c r="M323" s="820"/>
      <c r="N323" s="785" t="s">
        <v>1985</v>
      </c>
      <c r="O323" s="807"/>
      <c r="P323" s="786" t="s">
        <v>1986</v>
      </c>
      <c r="Q323" s="786" t="s">
        <v>1987</v>
      </c>
      <c r="R323" s="861"/>
      <c r="S323" s="865"/>
      <c r="T323" s="865"/>
      <c r="U323" s="808"/>
      <c r="V323" s="808"/>
      <c r="W323" s="770"/>
      <c r="X323" s="771"/>
    </row>
    <row r="324" spans="1:24" s="772" customFormat="1" ht="58.5" x14ac:dyDescent="0.3">
      <c r="A324" s="766"/>
      <c r="B324" s="819"/>
      <c r="C324" s="767"/>
      <c r="D324" s="816"/>
      <c r="E324" s="816"/>
      <c r="F324" s="820"/>
      <c r="G324" s="816"/>
      <c r="H324" s="816"/>
      <c r="I324" s="820"/>
      <c r="J324" s="820"/>
      <c r="K324" s="785"/>
      <c r="L324" s="785"/>
      <c r="M324" s="820"/>
      <c r="N324" s="785" t="s">
        <v>1988</v>
      </c>
      <c r="O324" s="807"/>
      <c r="P324" s="786" t="s">
        <v>1989</v>
      </c>
      <c r="Q324" s="786" t="s">
        <v>1990</v>
      </c>
      <c r="R324" s="861"/>
      <c r="S324" s="865"/>
      <c r="T324" s="865"/>
      <c r="U324" s="808"/>
      <c r="V324" s="808"/>
      <c r="W324" s="770"/>
      <c r="X324" s="771"/>
    </row>
    <row r="325" spans="1:24" s="772" customFormat="1" ht="97.5" x14ac:dyDescent="0.3">
      <c r="A325" s="766"/>
      <c r="B325" s="819"/>
      <c r="C325" s="767"/>
      <c r="D325" s="816"/>
      <c r="E325" s="816"/>
      <c r="F325" s="820"/>
      <c r="G325" s="816"/>
      <c r="H325" s="816"/>
      <c r="I325" s="820"/>
      <c r="J325" s="820"/>
      <c r="K325" s="785"/>
      <c r="L325" s="785"/>
      <c r="M325" s="820"/>
      <c r="N325" s="785" t="s">
        <v>1991</v>
      </c>
      <c r="O325" s="807"/>
      <c r="P325" s="786" t="s">
        <v>1992</v>
      </c>
      <c r="Q325" s="786" t="s">
        <v>1993</v>
      </c>
      <c r="R325" s="861"/>
      <c r="S325" s="865"/>
      <c r="T325" s="865"/>
      <c r="U325" s="808"/>
      <c r="V325" s="808"/>
      <c r="W325" s="770"/>
      <c r="X325" s="771"/>
    </row>
    <row r="326" spans="1:24" s="772" customFormat="1" ht="66" customHeight="1" x14ac:dyDescent="0.3">
      <c r="A326" s="766"/>
      <c r="B326" s="819"/>
      <c r="C326" s="767"/>
      <c r="D326" s="816"/>
      <c r="E326" s="816"/>
      <c r="F326" s="820"/>
      <c r="G326" s="816"/>
      <c r="H326" s="816"/>
      <c r="I326" s="820"/>
      <c r="J326" s="820"/>
      <c r="K326" s="785"/>
      <c r="L326" s="785"/>
      <c r="M326" s="820"/>
      <c r="N326" s="807" t="s">
        <v>2309</v>
      </c>
      <c r="O326" s="807"/>
      <c r="P326" s="786" t="s">
        <v>2310</v>
      </c>
      <c r="Q326" s="792" t="s">
        <v>5728</v>
      </c>
      <c r="R326" s="866" t="s">
        <v>3292</v>
      </c>
      <c r="S326" s="860">
        <v>75</v>
      </c>
      <c r="T326" s="860">
        <v>100</v>
      </c>
      <c r="U326" s="808" t="s">
        <v>3312</v>
      </c>
      <c r="V326" s="808" t="s">
        <v>5698</v>
      </c>
      <c r="W326" s="770"/>
      <c r="X326" s="771"/>
    </row>
    <row r="327" spans="1:24" s="772" customFormat="1" ht="79.5" customHeight="1" x14ac:dyDescent="0.3">
      <c r="A327" s="766"/>
      <c r="B327" s="819"/>
      <c r="C327" s="767"/>
      <c r="D327" s="816"/>
      <c r="E327" s="816"/>
      <c r="F327" s="820"/>
      <c r="G327" s="816"/>
      <c r="H327" s="816"/>
      <c r="I327" s="820"/>
      <c r="J327" s="820"/>
      <c r="K327" s="785"/>
      <c r="L327" s="785"/>
      <c r="M327" s="820"/>
      <c r="N327" s="785" t="s">
        <v>2312</v>
      </c>
      <c r="O327" s="807"/>
      <c r="P327" s="786" t="s">
        <v>2313</v>
      </c>
      <c r="Q327" s="786" t="s">
        <v>4894</v>
      </c>
      <c r="R327" s="866"/>
      <c r="S327" s="860"/>
      <c r="T327" s="860"/>
      <c r="U327" s="808"/>
      <c r="V327" s="808"/>
      <c r="W327" s="770"/>
      <c r="X327" s="771"/>
    </row>
    <row r="328" spans="1:24" s="772" customFormat="1" ht="62.25" customHeight="1" x14ac:dyDescent="0.3">
      <c r="A328" s="766"/>
      <c r="B328" s="819"/>
      <c r="C328" s="767"/>
      <c r="D328" s="816"/>
      <c r="E328" s="816"/>
      <c r="F328" s="820"/>
      <c r="G328" s="816"/>
      <c r="H328" s="816"/>
      <c r="I328" s="820"/>
      <c r="J328" s="820"/>
      <c r="K328" s="785"/>
      <c r="L328" s="785"/>
      <c r="M328" s="820"/>
      <c r="N328" s="807" t="s">
        <v>2082</v>
      </c>
      <c r="O328" s="807"/>
      <c r="P328" s="786" t="s">
        <v>2083</v>
      </c>
      <c r="Q328" s="792" t="s">
        <v>5729</v>
      </c>
      <c r="R328" s="866" t="s">
        <v>3292</v>
      </c>
      <c r="S328" s="860">
        <v>60</v>
      </c>
      <c r="T328" s="860">
        <v>100</v>
      </c>
      <c r="U328" s="808" t="s">
        <v>3312</v>
      </c>
      <c r="V328" s="808" t="s">
        <v>5698</v>
      </c>
      <c r="W328" s="770"/>
      <c r="X328" s="771"/>
    </row>
    <row r="329" spans="1:24" s="772" customFormat="1" ht="78" x14ac:dyDescent="0.3">
      <c r="A329" s="766"/>
      <c r="B329" s="819"/>
      <c r="C329" s="767"/>
      <c r="D329" s="816"/>
      <c r="E329" s="816"/>
      <c r="F329" s="820"/>
      <c r="G329" s="816"/>
      <c r="H329" s="816"/>
      <c r="I329" s="820"/>
      <c r="J329" s="820"/>
      <c r="K329" s="785"/>
      <c r="L329" s="785"/>
      <c r="M329" s="820"/>
      <c r="N329" s="785" t="s">
        <v>2085</v>
      </c>
      <c r="O329" s="807"/>
      <c r="P329" s="786" t="s">
        <v>2086</v>
      </c>
      <c r="Q329" s="786" t="s">
        <v>2087</v>
      </c>
      <c r="R329" s="866"/>
      <c r="S329" s="860"/>
      <c r="T329" s="860"/>
      <c r="U329" s="808"/>
      <c r="V329" s="808"/>
      <c r="W329" s="770"/>
      <c r="X329" s="771"/>
    </row>
    <row r="330" spans="1:24" s="772" customFormat="1" ht="75.75" customHeight="1" x14ac:dyDescent="0.3">
      <c r="A330" s="766"/>
      <c r="B330" s="819"/>
      <c r="C330" s="767"/>
      <c r="D330" s="816"/>
      <c r="E330" s="816"/>
      <c r="F330" s="820"/>
      <c r="G330" s="816"/>
      <c r="H330" s="816"/>
      <c r="I330" s="820"/>
      <c r="J330" s="820"/>
      <c r="K330" s="785"/>
      <c r="L330" s="785"/>
      <c r="M330" s="820"/>
      <c r="N330" s="1007" t="s">
        <v>548</v>
      </c>
      <c r="O330" s="807"/>
      <c r="P330" s="786" t="s">
        <v>549</v>
      </c>
      <c r="Q330" s="792" t="s">
        <v>5730</v>
      </c>
      <c r="R330" s="861" t="s">
        <v>3292</v>
      </c>
      <c r="S330" s="804"/>
      <c r="T330" s="867">
        <v>0.41089999999999999</v>
      </c>
      <c r="U330" s="808" t="s">
        <v>5731</v>
      </c>
      <c r="V330" s="808"/>
      <c r="W330" s="770"/>
      <c r="X330" s="771"/>
    </row>
    <row r="331" spans="1:24" s="772" customFormat="1" ht="78.75" customHeight="1" x14ac:dyDescent="0.3">
      <c r="A331" s="766"/>
      <c r="B331" s="819"/>
      <c r="C331" s="767"/>
      <c r="D331" s="816"/>
      <c r="E331" s="816"/>
      <c r="F331" s="820"/>
      <c r="G331" s="816"/>
      <c r="H331" s="816"/>
      <c r="I331" s="820"/>
      <c r="J331" s="820"/>
      <c r="K331" s="785"/>
      <c r="L331" s="785"/>
      <c r="M331" s="820"/>
      <c r="N331" s="1007"/>
      <c r="O331" s="807"/>
      <c r="P331" s="807"/>
      <c r="Q331" s="792" t="s">
        <v>5732</v>
      </c>
      <c r="R331" s="861" t="s">
        <v>3292</v>
      </c>
      <c r="S331" s="804"/>
      <c r="T331" s="804">
        <v>88</v>
      </c>
      <c r="U331" s="808" t="s">
        <v>5731</v>
      </c>
      <c r="V331" s="808"/>
      <c r="W331" s="770"/>
      <c r="X331" s="771"/>
    </row>
    <row r="332" spans="1:24" s="772" customFormat="1" ht="39" x14ac:dyDescent="0.3">
      <c r="A332" s="766"/>
      <c r="B332" s="819"/>
      <c r="C332" s="767"/>
      <c r="D332" s="816"/>
      <c r="E332" s="816"/>
      <c r="F332" s="820"/>
      <c r="G332" s="816"/>
      <c r="H332" s="816"/>
      <c r="I332" s="820"/>
      <c r="J332" s="820"/>
      <c r="K332" s="785"/>
      <c r="L332" s="785"/>
      <c r="M332" s="820"/>
      <c r="N332" s="785" t="s">
        <v>551</v>
      </c>
      <c r="O332" s="807"/>
      <c r="P332" s="785" t="s">
        <v>552</v>
      </c>
      <c r="Q332" s="786" t="s">
        <v>553</v>
      </c>
      <c r="R332" s="861"/>
      <c r="S332" s="804"/>
      <c r="T332" s="804"/>
      <c r="U332" s="808"/>
      <c r="V332" s="808"/>
      <c r="W332" s="770"/>
      <c r="X332" s="771"/>
    </row>
    <row r="333" spans="1:24" s="772" customFormat="1" ht="136.5" x14ac:dyDescent="0.3">
      <c r="A333" s="766"/>
      <c r="B333" s="819"/>
      <c r="C333" s="767"/>
      <c r="D333" s="816"/>
      <c r="E333" s="816"/>
      <c r="F333" s="820"/>
      <c r="G333" s="816"/>
      <c r="H333" s="816"/>
      <c r="I333" s="820"/>
      <c r="J333" s="820"/>
      <c r="K333" s="785"/>
      <c r="L333" s="785"/>
      <c r="M333" s="820"/>
      <c r="N333" s="785" t="s">
        <v>554</v>
      </c>
      <c r="O333" s="807"/>
      <c r="P333" s="785" t="s">
        <v>555</v>
      </c>
      <c r="Q333" s="786" t="s">
        <v>556</v>
      </c>
      <c r="R333" s="861"/>
      <c r="S333" s="804"/>
      <c r="T333" s="804"/>
      <c r="U333" s="808"/>
      <c r="V333" s="808"/>
      <c r="W333" s="770"/>
      <c r="X333" s="771"/>
    </row>
    <row r="334" spans="1:24" s="772" customFormat="1" ht="66" customHeight="1" x14ac:dyDescent="0.3">
      <c r="A334" s="766"/>
      <c r="B334" s="819"/>
      <c r="C334" s="767"/>
      <c r="D334" s="816"/>
      <c r="E334" s="816"/>
      <c r="F334" s="820"/>
      <c r="G334" s="816"/>
      <c r="H334" s="816"/>
      <c r="I334" s="820"/>
      <c r="J334" s="820"/>
      <c r="K334" s="785"/>
      <c r="L334" s="785"/>
      <c r="M334" s="820"/>
      <c r="N334" s="785" t="s">
        <v>557</v>
      </c>
      <c r="O334" s="807"/>
      <c r="P334" s="785" t="s">
        <v>558</v>
      </c>
      <c r="Q334" s="786" t="s">
        <v>4778</v>
      </c>
      <c r="R334" s="861"/>
      <c r="S334" s="804"/>
      <c r="T334" s="804"/>
      <c r="U334" s="808"/>
      <c r="V334" s="808"/>
      <c r="W334" s="770"/>
      <c r="X334" s="771"/>
    </row>
    <row r="335" spans="1:24" s="772" customFormat="1" ht="58.5" x14ac:dyDescent="0.3">
      <c r="A335" s="766"/>
      <c r="B335" s="819"/>
      <c r="C335" s="767"/>
      <c r="D335" s="816"/>
      <c r="E335" s="816"/>
      <c r="F335" s="820"/>
      <c r="G335" s="816"/>
      <c r="H335" s="816"/>
      <c r="I335" s="820"/>
      <c r="J335" s="820"/>
      <c r="K335" s="785"/>
      <c r="L335" s="785"/>
      <c r="M335" s="820"/>
      <c r="N335" s="785" t="s">
        <v>560</v>
      </c>
      <c r="O335" s="807"/>
      <c r="P335" s="785" t="s">
        <v>561</v>
      </c>
      <c r="Q335" s="786" t="s">
        <v>4779</v>
      </c>
      <c r="R335" s="861"/>
      <c r="S335" s="804"/>
      <c r="T335" s="804"/>
      <c r="U335" s="808"/>
      <c r="V335" s="808"/>
      <c r="W335" s="770"/>
      <c r="X335" s="771"/>
    </row>
    <row r="336" spans="1:24" s="772" customFormat="1" ht="61.5" customHeight="1" x14ac:dyDescent="0.3">
      <c r="A336" s="766"/>
      <c r="B336" s="819"/>
      <c r="C336" s="767"/>
      <c r="D336" s="816"/>
      <c r="E336" s="816"/>
      <c r="F336" s="820"/>
      <c r="G336" s="816"/>
      <c r="H336" s="816"/>
      <c r="I336" s="820"/>
      <c r="J336" s="820"/>
      <c r="K336" s="785"/>
      <c r="L336" s="785"/>
      <c r="M336" s="820"/>
      <c r="N336" s="785" t="s">
        <v>563</v>
      </c>
      <c r="O336" s="807"/>
      <c r="P336" s="785" t="s">
        <v>564</v>
      </c>
      <c r="Q336" s="786" t="s">
        <v>4780</v>
      </c>
      <c r="R336" s="861"/>
      <c r="S336" s="804"/>
      <c r="T336" s="804"/>
      <c r="U336" s="808"/>
      <c r="V336" s="808"/>
      <c r="W336" s="770"/>
      <c r="X336" s="771"/>
    </row>
    <row r="337" spans="1:24" s="772" customFormat="1" ht="78" x14ac:dyDescent="0.3">
      <c r="A337" s="766"/>
      <c r="B337" s="819"/>
      <c r="C337" s="767"/>
      <c r="D337" s="816"/>
      <c r="E337" s="816"/>
      <c r="F337" s="820"/>
      <c r="G337" s="816"/>
      <c r="H337" s="816"/>
      <c r="I337" s="820"/>
      <c r="J337" s="820"/>
      <c r="K337" s="785"/>
      <c r="L337" s="785"/>
      <c r="M337" s="820"/>
      <c r="N337" s="785" t="s">
        <v>566</v>
      </c>
      <c r="O337" s="807"/>
      <c r="P337" s="785" t="s">
        <v>567</v>
      </c>
      <c r="Q337" s="786" t="s">
        <v>4781</v>
      </c>
      <c r="R337" s="861"/>
      <c r="S337" s="804"/>
      <c r="T337" s="804"/>
      <c r="U337" s="808"/>
      <c r="V337" s="808"/>
      <c r="W337" s="770"/>
      <c r="X337" s="771"/>
    </row>
    <row r="338" spans="1:24" s="772" customFormat="1" ht="78" x14ac:dyDescent="0.3">
      <c r="A338" s="766"/>
      <c r="B338" s="819"/>
      <c r="C338" s="767"/>
      <c r="D338" s="816"/>
      <c r="E338" s="816"/>
      <c r="F338" s="820"/>
      <c r="G338" s="816"/>
      <c r="H338" s="816"/>
      <c r="I338" s="820"/>
      <c r="J338" s="820"/>
      <c r="K338" s="785"/>
      <c r="L338" s="785"/>
      <c r="M338" s="820"/>
      <c r="N338" s="785" t="s">
        <v>569</v>
      </c>
      <c r="O338" s="807"/>
      <c r="P338" s="785" t="s">
        <v>570</v>
      </c>
      <c r="Q338" s="786" t="s">
        <v>4782</v>
      </c>
      <c r="R338" s="861"/>
      <c r="S338" s="804"/>
      <c r="T338" s="804"/>
      <c r="U338" s="808"/>
      <c r="V338" s="808"/>
      <c r="W338" s="770"/>
      <c r="X338" s="771"/>
    </row>
    <row r="339" spans="1:24" s="772" customFormat="1" ht="78" x14ac:dyDescent="0.3">
      <c r="A339" s="766"/>
      <c r="B339" s="819"/>
      <c r="C339" s="767"/>
      <c r="D339" s="816"/>
      <c r="E339" s="816"/>
      <c r="F339" s="820"/>
      <c r="G339" s="816"/>
      <c r="H339" s="816"/>
      <c r="I339" s="820"/>
      <c r="J339" s="820"/>
      <c r="K339" s="785"/>
      <c r="L339" s="785"/>
      <c r="M339" s="820"/>
      <c r="N339" s="786" t="s">
        <v>572</v>
      </c>
      <c r="O339" s="807"/>
      <c r="P339" s="785" t="s">
        <v>573</v>
      </c>
      <c r="Q339" s="786" t="s">
        <v>4783</v>
      </c>
      <c r="R339" s="861"/>
      <c r="S339" s="804"/>
      <c r="T339" s="804"/>
      <c r="U339" s="808"/>
      <c r="V339" s="808"/>
      <c r="W339" s="770"/>
      <c r="X339" s="771"/>
    </row>
    <row r="340" spans="1:24" s="772" customFormat="1" ht="75.400000000000006" customHeight="1" x14ac:dyDescent="0.3">
      <c r="A340" s="766"/>
      <c r="B340" s="819"/>
      <c r="C340" s="767"/>
      <c r="D340" s="816"/>
      <c r="E340" s="816"/>
      <c r="F340" s="820"/>
      <c r="G340" s="816"/>
      <c r="H340" s="816"/>
      <c r="I340" s="820"/>
      <c r="J340" s="820"/>
      <c r="K340" s="785"/>
      <c r="L340" s="785"/>
      <c r="M340" s="820"/>
      <c r="N340" s="807" t="s">
        <v>2160</v>
      </c>
      <c r="O340" s="807" t="s">
        <v>5733</v>
      </c>
      <c r="P340" s="786" t="s">
        <v>2161</v>
      </c>
      <c r="Q340" s="792" t="s">
        <v>5734</v>
      </c>
      <c r="R340" s="787" t="s">
        <v>3292</v>
      </c>
      <c r="S340" s="795">
        <v>100</v>
      </c>
      <c r="T340" s="795">
        <v>100</v>
      </c>
      <c r="U340" s="808" t="s">
        <v>3313</v>
      </c>
      <c r="V340" s="808" t="s">
        <v>5698</v>
      </c>
      <c r="W340" s="770"/>
      <c r="X340" s="771"/>
    </row>
    <row r="341" spans="1:24" s="56" customFormat="1" ht="117" x14ac:dyDescent="0.25">
      <c r="A341" s="784"/>
      <c r="B341" s="784"/>
      <c r="C341" s="784"/>
      <c r="D341" s="784"/>
      <c r="E341" s="784"/>
      <c r="F341" s="784"/>
      <c r="G341" s="784"/>
      <c r="H341" s="784"/>
      <c r="I341" s="784"/>
      <c r="J341" s="784"/>
      <c r="K341" s="784"/>
      <c r="L341" s="784"/>
      <c r="M341" s="784"/>
      <c r="N341" s="785" t="s">
        <v>2163</v>
      </c>
      <c r="O341" s="785"/>
      <c r="P341" s="786" t="s">
        <v>2164</v>
      </c>
      <c r="Q341" s="786" t="s">
        <v>3604</v>
      </c>
      <c r="R341" s="787" t="s">
        <v>3522</v>
      </c>
      <c r="S341" s="795"/>
      <c r="T341" s="795"/>
      <c r="U341" s="789" t="s">
        <v>3313</v>
      </c>
      <c r="V341" s="789"/>
    </row>
    <row r="342" spans="1:24" s="772" customFormat="1" ht="80.25" customHeight="1" x14ac:dyDescent="0.3">
      <c r="A342" s="766"/>
      <c r="B342" s="819"/>
      <c r="C342" s="767"/>
      <c r="D342" s="816"/>
      <c r="E342" s="816"/>
      <c r="F342" s="820"/>
      <c r="G342" s="816"/>
      <c r="H342" s="816"/>
      <c r="I342" s="820"/>
      <c r="J342" s="820"/>
      <c r="K342" s="785"/>
      <c r="L342" s="785"/>
      <c r="M342" s="820"/>
      <c r="N342" s="786" t="s">
        <v>298</v>
      </c>
      <c r="O342" s="807"/>
      <c r="P342" s="786" t="s">
        <v>299</v>
      </c>
      <c r="Q342" s="786" t="s">
        <v>300</v>
      </c>
      <c r="R342" s="804"/>
      <c r="S342" s="804"/>
      <c r="T342" s="804"/>
      <c r="U342" s="808" t="s">
        <v>4091</v>
      </c>
      <c r="V342" s="808" t="s">
        <v>5735</v>
      </c>
      <c r="W342" s="770"/>
      <c r="X342" s="771"/>
    </row>
    <row r="343" spans="1:24" s="772" customFormat="1" ht="78" x14ac:dyDescent="0.3">
      <c r="A343" s="766"/>
      <c r="B343" s="819"/>
      <c r="C343" s="767"/>
      <c r="D343" s="816"/>
      <c r="E343" s="816"/>
      <c r="F343" s="820"/>
      <c r="G343" s="816"/>
      <c r="H343" s="816"/>
      <c r="I343" s="820"/>
      <c r="J343" s="820"/>
      <c r="K343" s="785"/>
      <c r="L343" s="785"/>
      <c r="M343" s="820"/>
      <c r="N343" s="785" t="s">
        <v>301</v>
      </c>
      <c r="O343" s="807"/>
      <c r="P343" s="786" t="s">
        <v>302</v>
      </c>
      <c r="Q343" s="786" t="s">
        <v>303</v>
      </c>
      <c r="R343" s="804"/>
      <c r="S343" s="804"/>
      <c r="T343" s="804"/>
      <c r="U343" s="808"/>
      <c r="V343" s="808"/>
      <c r="W343" s="770"/>
      <c r="X343" s="771"/>
    </row>
    <row r="344" spans="1:24" s="772" customFormat="1" ht="78" x14ac:dyDescent="0.3">
      <c r="A344" s="766"/>
      <c r="B344" s="819"/>
      <c r="C344" s="767"/>
      <c r="D344" s="816"/>
      <c r="E344" s="816"/>
      <c r="F344" s="820"/>
      <c r="G344" s="816"/>
      <c r="H344" s="816"/>
      <c r="I344" s="820"/>
      <c r="J344" s="820"/>
      <c r="K344" s="785"/>
      <c r="L344" s="785"/>
      <c r="M344" s="820"/>
      <c r="N344" s="785" t="s">
        <v>304</v>
      </c>
      <c r="O344" s="807"/>
      <c r="P344" s="786" t="s">
        <v>305</v>
      </c>
      <c r="Q344" s="786" t="s">
        <v>306</v>
      </c>
      <c r="R344" s="804"/>
      <c r="S344" s="804"/>
      <c r="T344" s="804"/>
      <c r="U344" s="808"/>
      <c r="V344" s="808"/>
      <c r="W344" s="770"/>
      <c r="X344" s="771"/>
    </row>
    <row r="345" spans="1:24" s="772" customFormat="1" ht="78" x14ac:dyDescent="0.3">
      <c r="A345" s="766"/>
      <c r="B345" s="819"/>
      <c r="C345" s="767"/>
      <c r="D345" s="816"/>
      <c r="E345" s="816"/>
      <c r="F345" s="820"/>
      <c r="G345" s="816"/>
      <c r="H345" s="816"/>
      <c r="I345" s="820"/>
      <c r="J345" s="820"/>
      <c r="K345" s="785"/>
      <c r="L345" s="785"/>
      <c r="M345" s="820"/>
      <c r="N345" s="785" t="s">
        <v>307</v>
      </c>
      <c r="O345" s="807"/>
      <c r="P345" s="786" t="s">
        <v>308</v>
      </c>
      <c r="Q345" s="786" t="s">
        <v>309</v>
      </c>
      <c r="R345" s="804"/>
      <c r="S345" s="804"/>
      <c r="T345" s="804"/>
      <c r="U345" s="808"/>
      <c r="V345" s="808"/>
      <c r="W345" s="770"/>
      <c r="X345" s="771"/>
    </row>
    <row r="346" spans="1:24" s="772" customFormat="1" ht="99" customHeight="1" x14ac:dyDescent="0.3">
      <c r="A346" s="766"/>
      <c r="B346" s="819"/>
      <c r="C346" s="767"/>
      <c r="D346" s="816"/>
      <c r="E346" s="816"/>
      <c r="F346" s="820"/>
      <c r="G346" s="816"/>
      <c r="H346" s="816"/>
      <c r="I346" s="820"/>
      <c r="J346" s="820"/>
      <c r="K346" s="785"/>
      <c r="L346" s="785"/>
      <c r="M346" s="820"/>
      <c r="N346" s="785" t="s">
        <v>310</v>
      </c>
      <c r="O346" s="807"/>
      <c r="P346" s="786" t="s">
        <v>311</v>
      </c>
      <c r="Q346" s="786" t="s">
        <v>312</v>
      </c>
      <c r="R346" s="804"/>
      <c r="S346" s="804"/>
      <c r="T346" s="804"/>
      <c r="U346" s="808"/>
      <c r="V346" s="808"/>
      <c r="W346" s="770"/>
      <c r="X346" s="771"/>
    </row>
    <row r="347" spans="1:24" s="772" customFormat="1" ht="82.5" customHeight="1" x14ac:dyDescent="0.3">
      <c r="A347" s="766"/>
      <c r="B347" s="819"/>
      <c r="C347" s="767"/>
      <c r="D347" s="816"/>
      <c r="E347" s="816"/>
      <c r="F347" s="820"/>
      <c r="G347" s="816"/>
      <c r="H347" s="816"/>
      <c r="I347" s="820"/>
      <c r="J347" s="820"/>
      <c r="K347" s="785"/>
      <c r="L347" s="785"/>
      <c r="M347" s="820"/>
      <c r="N347" s="785" t="s">
        <v>313</v>
      </c>
      <c r="O347" s="807"/>
      <c r="P347" s="786" t="s">
        <v>314</v>
      </c>
      <c r="Q347" s="786" t="s">
        <v>315</v>
      </c>
      <c r="R347" s="804"/>
      <c r="S347" s="804"/>
      <c r="T347" s="804"/>
      <c r="U347" s="808"/>
      <c r="V347" s="808"/>
      <c r="W347" s="770"/>
      <c r="X347" s="771"/>
    </row>
    <row r="348" spans="1:24" s="772" customFormat="1" ht="114" customHeight="1" x14ac:dyDescent="0.3">
      <c r="A348" s="766"/>
      <c r="B348" s="819"/>
      <c r="C348" s="767"/>
      <c r="D348" s="816"/>
      <c r="E348" s="816"/>
      <c r="F348" s="820"/>
      <c r="G348" s="816"/>
      <c r="H348" s="816"/>
      <c r="I348" s="820"/>
      <c r="J348" s="820"/>
      <c r="K348" s="785"/>
      <c r="L348" s="785"/>
      <c r="M348" s="820"/>
      <c r="N348" s="785" t="s">
        <v>316</v>
      </c>
      <c r="O348" s="807"/>
      <c r="P348" s="786" t="s">
        <v>317</v>
      </c>
      <c r="Q348" s="786" t="s">
        <v>318</v>
      </c>
      <c r="R348" s="804"/>
      <c r="S348" s="804"/>
      <c r="T348" s="804"/>
      <c r="U348" s="808"/>
      <c r="V348" s="808"/>
      <c r="W348" s="770"/>
      <c r="X348" s="771"/>
    </row>
    <row r="349" spans="1:24" s="772" customFormat="1" ht="156" x14ac:dyDescent="0.3">
      <c r="A349" s="766"/>
      <c r="B349" s="819"/>
      <c r="C349" s="767"/>
      <c r="D349" s="816"/>
      <c r="E349" s="816"/>
      <c r="F349" s="820"/>
      <c r="G349" s="816"/>
      <c r="H349" s="816"/>
      <c r="I349" s="820"/>
      <c r="J349" s="820"/>
      <c r="K349" s="785"/>
      <c r="L349" s="785"/>
      <c r="M349" s="820"/>
      <c r="N349" s="785" t="s">
        <v>319</v>
      </c>
      <c r="O349" s="807"/>
      <c r="P349" s="786" t="s">
        <v>320</v>
      </c>
      <c r="Q349" s="786" t="s">
        <v>321</v>
      </c>
      <c r="R349" s="804"/>
      <c r="S349" s="804"/>
      <c r="T349" s="804"/>
      <c r="U349" s="808"/>
      <c r="V349" s="808"/>
      <c r="W349" s="770"/>
      <c r="X349" s="771"/>
    </row>
    <row r="350" spans="1:24" s="772" customFormat="1" ht="58.5" x14ac:dyDescent="0.3">
      <c r="A350" s="766"/>
      <c r="B350" s="819"/>
      <c r="C350" s="767"/>
      <c r="D350" s="816"/>
      <c r="E350" s="816"/>
      <c r="F350" s="820"/>
      <c r="G350" s="816"/>
      <c r="H350" s="816"/>
      <c r="I350" s="820"/>
      <c r="J350" s="820"/>
      <c r="K350" s="785"/>
      <c r="L350" s="785"/>
      <c r="M350" s="820"/>
      <c r="N350" s="785" t="s">
        <v>322</v>
      </c>
      <c r="O350" s="807"/>
      <c r="P350" s="786" t="s">
        <v>322</v>
      </c>
      <c r="Q350" s="786" t="s">
        <v>323</v>
      </c>
      <c r="R350" s="804"/>
      <c r="S350" s="804"/>
      <c r="T350" s="804"/>
      <c r="U350" s="808"/>
      <c r="V350" s="808"/>
      <c r="W350" s="770"/>
      <c r="X350" s="771"/>
    </row>
    <row r="351" spans="1:24" s="772" customFormat="1" ht="78" x14ac:dyDescent="0.3">
      <c r="A351" s="766"/>
      <c r="B351" s="819"/>
      <c r="C351" s="767"/>
      <c r="D351" s="816"/>
      <c r="E351" s="816"/>
      <c r="F351" s="820"/>
      <c r="G351" s="816"/>
      <c r="H351" s="816"/>
      <c r="I351" s="820"/>
      <c r="J351" s="820"/>
      <c r="K351" s="785"/>
      <c r="L351" s="785"/>
      <c r="M351" s="820"/>
      <c r="N351" s="785" t="s">
        <v>324</v>
      </c>
      <c r="O351" s="807"/>
      <c r="P351" s="786" t="s">
        <v>324</v>
      </c>
      <c r="Q351" s="786" t="s">
        <v>325</v>
      </c>
      <c r="R351" s="804"/>
      <c r="S351" s="804"/>
      <c r="T351" s="804"/>
      <c r="U351" s="808"/>
      <c r="V351" s="808"/>
      <c r="W351" s="770"/>
      <c r="X351" s="771"/>
    </row>
    <row r="352" spans="1:24" s="772" customFormat="1" ht="58.5" x14ac:dyDescent="0.3">
      <c r="A352" s="766"/>
      <c r="B352" s="819"/>
      <c r="C352" s="767"/>
      <c r="D352" s="816"/>
      <c r="E352" s="816"/>
      <c r="F352" s="820"/>
      <c r="G352" s="816"/>
      <c r="H352" s="816"/>
      <c r="I352" s="820"/>
      <c r="J352" s="820"/>
      <c r="K352" s="785"/>
      <c r="L352" s="785"/>
      <c r="M352" s="820"/>
      <c r="N352" s="785" t="s">
        <v>326</v>
      </c>
      <c r="O352" s="807"/>
      <c r="P352" s="786" t="s">
        <v>326</v>
      </c>
      <c r="Q352" s="786" t="s">
        <v>327</v>
      </c>
      <c r="R352" s="804"/>
      <c r="S352" s="804"/>
      <c r="T352" s="804"/>
      <c r="U352" s="808"/>
      <c r="V352" s="808"/>
      <c r="W352" s="770"/>
      <c r="X352" s="771"/>
    </row>
    <row r="353" spans="1:24" s="772" customFormat="1" ht="78" x14ac:dyDescent="0.3">
      <c r="A353" s="766"/>
      <c r="B353" s="819"/>
      <c r="C353" s="767"/>
      <c r="D353" s="816"/>
      <c r="E353" s="816"/>
      <c r="F353" s="820"/>
      <c r="G353" s="816"/>
      <c r="H353" s="816"/>
      <c r="I353" s="820"/>
      <c r="J353" s="820"/>
      <c r="K353" s="785"/>
      <c r="L353" s="785"/>
      <c r="M353" s="820"/>
      <c r="N353" s="785" t="s">
        <v>328</v>
      </c>
      <c r="O353" s="807"/>
      <c r="P353" s="785" t="s">
        <v>329</v>
      </c>
      <c r="Q353" s="786" t="s">
        <v>330</v>
      </c>
      <c r="R353" s="804"/>
      <c r="S353" s="804"/>
      <c r="T353" s="804"/>
      <c r="U353" s="808"/>
      <c r="V353" s="808"/>
      <c r="W353" s="770"/>
      <c r="X353" s="771"/>
    </row>
    <row r="354" spans="1:24" s="772" customFormat="1" ht="97.5" x14ac:dyDescent="0.3">
      <c r="A354" s="766"/>
      <c r="B354" s="819"/>
      <c r="C354" s="767"/>
      <c r="D354" s="816"/>
      <c r="E354" s="816"/>
      <c r="F354" s="820"/>
      <c r="G354" s="816"/>
      <c r="H354" s="816"/>
      <c r="I354" s="820"/>
      <c r="J354" s="820"/>
      <c r="K354" s="785"/>
      <c r="L354" s="785"/>
      <c r="M354" s="820"/>
      <c r="N354" s="807" t="s">
        <v>633</v>
      </c>
      <c r="O354" s="807"/>
      <c r="P354" s="786" t="s">
        <v>634</v>
      </c>
      <c r="Q354" s="792" t="s">
        <v>5736</v>
      </c>
      <c r="R354" s="799" t="s">
        <v>3292</v>
      </c>
      <c r="S354" s="799" t="s">
        <v>4422</v>
      </c>
      <c r="T354" s="811">
        <v>97</v>
      </c>
      <c r="U354" s="808" t="s">
        <v>575</v>
      </c>
      <c r="V354" s="808" t="s">
        <v>5698</v>
      </c>
      <c r="W354" s="770"/>
      <c r="X354" s="771"/>
    </row>
    <row r="355" spans="1:24" s="772" customFormat="1" ht="63.75" customHeight="1" x14ac:dyDescent="0.3">
      <c r="A355" s="766"/>
      <c r="B355" s="819"/>
      <c r="C355" s="767"/>
      <c r="D355" s="816"/>
      <c r="E355" s="816"/>
      <c r="F355" s="820"/>
      <c r="G355" s="816"/>
      <c r="H355" s="816"/>
      <c r="I355" s="820"/>
      <c r="J355" s="820"/>
      <c r="K355" s="785"/>
      <c r="L355" s="785"/>
      <c r="M355" s="820"/>
      <c r="N355" s="807"/>
      <c r="O355" s="807"/>
      <c r="P355" s="786"/>
      <c r="Q355" s="786" t="s">
        <v>5737</v>
      </c>
      <c r="R355" s="799" t="s">
        <v>3292</v>
      </c>
      <c r="S355" s="811">
        <v>0</v>
      </c>
      <c r="T355" s="799" t="s">
        <v>4426</v>
      </c>
      <c r="U355" s="786" t="s">
        <v>3309</v>
      </c>
      <c r="V355" s="808"/>
      <c r="W355" s="770"/>
      <c r="X355" s="771"/>
    </row>
    <row r="356" spans="1:24" s="772" customFormat="1" ht="63.75" customHeight="1" x14ac:dyDescent="0.3">
      <c r="A356" s="766"/>
      <c r="B356" s="819"/>
      <c r="C356" s="767"/>
      <c r="D356" s="816"/>
      <c r="E356" s="816"/>
      <c r="F356" s="820"/>
      <c r="G356" s="816"/>
      <c r="H356" s="816"/>
      <c r="I356" s="820"/>
      <c r="J356" s="820"/>
      <c r="K356" s="785"/>
      <c r="L356" s="785"/>
      <c r="M356" s="820"/>
      <c r="N356" s="807"/>
      <c r="O356" s="807"/>
      <c r="P356" s="786"/>
      <c r="Q356" s="786" t="s">
        <v>5738</v>
      </c>
      <c r="R356" s="799" t="s">
        <v>3292</v>
      </c>
      <c r="S356" s="811">
        <v>0</v>
      </c>
      <c r="T356" s="799" t="s">
        <v>4413</v>
      </c>
      <c r="U356" s="786" t="s">
        <v>3309</v>
      </c>
      <c r="V356" s="808"/>
      <c r="W356" s="770"/>
      <c r="X356" s="771"/>
    </row>
    <row r="357" spans="1:24" s="56" customFormat="1" ht="67.5" customHeight="1" x14ac:dyDescent="0.25">
      <c r="A357" s="784"/>
      <c r="B357" s="784"/>
      <c r="C357" s="784"/>
      <c r="D357" s="784"/>
      <c r="E357" s="784"/>
      <c r="F357" s="784"/>
      <c r="G357" s="784"/>
      <c r="H357" s="784"/>
      <c r="I357" s="784"/>
      <c r="J357" s="784"/>
      <c r="K357" s="784"/>
      <c r="L357" s="784"/>
      <c r="M357" s="784"/>
      <c r="N357" s="785" t="s">
        <v>636</v>
      </c>
      <c r="O357" s="785"/>
      <c r="P357" s="786" t="s">
        <v>637</v>
      </c>
      <c r="Q357" s="786" t="s">
        <v>3588</v>
      </c>
      <c r="R357" s="787"/>
      <c r="S357" s="787"/>
      <c r="T357" s="787"/>
      <c r="U357" s="786" t="s">
        <v>3309</v>
      </c>
      <c r="V357" s="786"/>
    </row>
    <row r="358" spans="1:24" s="56" customFormat="1" ht="63.75" customHeight="1" x14ac:dyDescent="0.25">
      <c r="A358" s="784"/>
      <c r="B358" s="784"/>
      <c r="C358" s="784"/>
      <c r="D358" s="784"/>
      <c r="E358" s="784"/>
      <c r="F358" s="784"/>
      <c r="G358" s="784"/>
      <c r="H358" s="784"/>
      <c r="I358" s="784"/>
      <c r="J358" s="784"/>
      <c r="K358" s="784"/>
      <c r="L358" s="784"/>
      <c r="M358" s="784"/>
      <c r="N358" s="785" t="s">
        <v>639</v>
      </c>
      <c r="O358" s="785"/>
      <c r="P358" s="786" t="s">
        <v>637</v>
      </c>
      <c r="Q358" s="786" t="s">
        <v>640</v>
      </c>
      <c r="R358" s="787"/>
      <c r="S358" s="787"/>
      <c r="T358" s="787"/>
      <c r="U358" s="786" t="s">
        <v>3309</v>
      </c>
      <c r="V358" s="786"/>
    </row>
    <row r="359" spans="1:24" s="56" customFormat="1" ht="48" customHeight="1" x14ac:dyDescent="0.25">
      <c r="A359" s="784"/>
      <c r="B359" s="784"/>
      <c r="C359" s="784"/>
      <c r="D359" s="784"/>
      <c r="E359" s="784"/>
      <c r="F359" s="784"/>
      <c r="G359" s="784"/>
      <c r="H359" s="784"/>
      <c r="I359" s="784"/>
      <c r="J359" s="784"/>
      <c r="K359" s="784"/>
      <c r="L359" s="784"/>
      <c r="M359" s="784"/>
      <c r="N359" s="785" t="s">
        <v>641</v>
      </c>
      <c r="O359" s="785"/>
      <c r="P359" s="786" t="s">
        <v>3589</v>
      </c>
      <c r="Q359" s="786" t="s">
        <v>643</v>
      </c>
      <c r="R359" s="787"/>
      <c r="S359" s="787"/>
      <c r="T359" s="787"/>
      <c r="U359" s="786" t="s">
        <v>3309</v>
      </c>
      <c r="V359" s="786"/>
    </row>
    <row r="360" spans="1:24" s="56" customFormat="1" ht="156" x14ac:dyDescent="0.25">
      <c r="A360" s="784"/>
      <c r="B360" s="784"/>
      <c r="C360" s="784"/>
      <c r="D360" s="784"/>
      <c r="E360" s="784"/>
      <c r="F360" s="784"/>
      <c r="G360" s="784"/>
      <c r="H360" s="784"/>
      <c r="I360" s="784"/>
      <c r="J360" s="784"/>
      <c r="K360" s="784"/>
      <c r="L360" s="784"/>
      <c r="M360" s="784"/>
      <c r="N360" s="785" t="s">
        <v>644</v>
      </c>
      <c r="O360" s="785"/>
      <c r="P360" s="786" t="s">
        <v>642</v>
      </c>
      <c r="Q360" s="786" t="s">
        <v>645</v>
      </c>
      <c r="R360" s="787"/>
      <c r="S360" s="787"/>
      <c r="T360" s="787"/>
      <c r="U360" s="786" t="s">
        <v>3309</v>
      </c>
      <c r="V360" s="786"/>
    </row>
    <row r="361" spans="1:24" s="56" customFormat="1" ht="83.25" customHeight="1" x14ac:dyDescent="0.25">
      <c r="A361" s="784"/>
      <c r="B361" s="784"/>
      <c r="C361" s="784"/>
      <c r="D361" s="784"/>
      <c r="E361" s="784"/>
      <c r="F361" s="784"/>
      <c r="G361" s="784"/>
      <c r="H361" s="784"/>
      <c r="I361" s="784"/>
      <c r="J361" s="784"/>
      <c r="K361" s="784"/>
      <c r="L361" s="784"/>
      <c r="M361" s="784"/>
      <c r="N361" s="785" t="s">
        <v>646</v>
      </c>
      <c r="O361" s="785"/>
      <c r="P361" s="786" t="s">
        <v>647</v>
      </c>
      <c r="Q361" s="786" t="s">
        <v>648</v>
      </c>
      <c r="R361" s="787"/>
      <c r="S361" s="787"/>
      <c r="T361" s="787"/>
      <c r="U361" s="786" t="s">
        <v>3309</v>
      </c>
      <c r="V361" s="786"/>
    </row>
    <row r="362" spans="1:24" s="772" customFormat="1" ht="103.5" customHeight="1" x14ac:dyDescent="0.3">
      <c r="A362" s="766"/>
      <c r="B362" s="819"/>
      <c r="C362" s="767"/>
      <c r="D362" s="816" t="s">
        <v>5739</v>
      </c>
      <c r="E362" s="816" t="s">
        <v>5740</v>
      </c>
      <c r="F362" s="820" t="s">
        <v>5741</v>
      </c>
      <c r="G362" s="820" t="s">
        <v>5742</v>
      </c>
      <c r="H362" s="820" t="s">
        <v>5743</v>
      </c>
      <c r="I362" s="820" t="s">
        <v>5744</v>
      </c>
      <c r="J362" s="820" t="s">
        <v>5745</v>
      </c>
      <c r="K362" s="785"/>
      <c r="L362" s="785"/>
      <c r="M362" s="820"/>
      <c r="N362" s="807" t="s">
        <v>1492</v>
      </c>
      <c r="O362" s="807"/>
      <c r="P362" s="786" t="s">
        <v>1493</v>
      </c>
      <c r="Q362" s="792" t="s">
        <v>5746</v>
      </c>
      <c r="R362" s="799" t="s">
        <v>3325</v>
      </c>
      <c r="S362" s="799">
        <v>0.78</v>
      </c>
      <c r="T362" s="799">
        <v>0.88</v>
      </c>
      <c r="U362" s="808" t="s">
        <v>1491</v>
      </c>
      <c r="V362" s="808" t="s">
        <v>4091</v>
      </c>
      <c r="W362" s="770"/>
      <c r="X362" s="771"/>
    </row>
    <row r="363" spans="1:24" s="772" customFormat="1" ht="61.5" customHeight="1" x14ac:dyDescent="0.3">
      <c r="A363" s="766"/>
      <c r="B363" s="819"/>
      <c r="C363" s="767"/>
      <c r="D363" s="816"/>
      <c r="E363" s="816"/>
      <c r="F363" s="820"/>
      <c r="G363" s="816"/>
      <c r="H363" s="816"/>
      <c r="I363" s="820"/>
      <c r="J363" s="820"/>
      <c r="K363" s="785" t="s">
        <v>5576</v>
      </c>
      <c r="L363" s="785" t="s">
        <v>5747</v>
      </c>
      <c r="M363" s="820"/>
      <c r="N363" s="786" t="s">
        <v>1045</v>
      </c>
      <c r="O363" s="807"/>
      <c r="P363" s="786" t="s">
        <v>1046</v>
      </c>
      <c r="Q363" s="786" t="s">
        <v>5748</v>
      </c>
      <c r="R363" s="799" t="s">
        <v>3292</v>
      </c>
      <c r="S363" s="799" t="s">
        <v>4086</v>
      </c>
      <c r="T363" s="811">
        <v>100</v>
      </c>
      <c r="U363" s="808" t="s">
        <v>3326</v>
      </c>
      <c r="V363" s="808"/>
      <c r="W363" s="770"/>
      <c r="X363" s="771"/>
    </row>
    <row r="364" spans="1:24" s="56" customFormat="1" ht="97.5" x14ac:dyDescent="0.25">
      <c r="A364" s="784"/>
      <c r="B364" s="784"/>
      <c r="C364" s="784"/>
      <c r="D364" s="784"/>
      <c r="E364" s="784"/>
      <c r="F364" s="784"/>
      <c r="G364" s="784"/>
      <c r="H364" s="784"/>
      <c r="I364" s="784"/>
      <c r="J364" s="784"/>
      <c r="K364" s="784"/>
      <c r="L364" s="784"/>
      <c r="M364" s="784"/>
      <c r="N364" s="785" t="s">
        <v>1048</v>
      </c>
      <c r="O364" s="785"/>
      <c r="P364" s="785" t="s">
        <v>1049</v>
      </c>
      <c r="Q364" s="786" t="s">
        <v>3635</v>
      </c>
      <c r="R364" s="787" t="s">
        <v>3372</v>
      </c>
      <c r="S364" s="787"/>
      <c r="T364" s="787"/>
      <c r="U364" s="786" t="s">
        <v>3326</v>
      </c>
      <c r="V364" s="786"/>
    </row>
    <row r="365" spans="1:24" s="62" customFormat="1" ht="117" x14ac:dyDescent="0.25">
      <c r="A365" s="784"/>
      <c r="B365" s="784"/>
      <c r="C365" s="784"/>
      <c r="D365" s="784"/>
      <c r="E365" s="784"/>
      <c r="F365" s="784"/>
      <c r="G365" s="784"/>
      <c r="H365" s="784"/>
      <c r="I365" s="784"/>
      <c r="J365" s="784"/>
      <c r="K365" s="784"/>
      <c r="L365" s="784"/>
      <c r="M365" s="784"/>
      <c r="N365" s="785" t="s">
        <v>1051</v>
      </c>
      <c r="O365" s="785"/>
      <c r="P365" s="785" t="s">
        <v>1052</v>
      </c>
      <c r="Q365" s="786" t="s">
        <v>3636</v>
      </c>
      <c r="R365" s="787" t="s">
        <v>3639</v>
      </c>
      <c r="S365" s="787"/>
      <c r="T365" s="787"/>
      <c r="U365" s="786" t="s">
        <v>3326</v>
      </c>
      <c r="V365" s="786"/>
    </row>
    <row r="366" spans="1:24" s="62" customFormat="1" ht="117" x14ac:dyDescent="0.25">
      <c r="A366" s="784"/>
      <c r="B366" s="784"/>
      <c r="C366" s="784"/>
      <c r="D366" s="784"/>
      <c r="E366" s="784"/>
      <c r="F366" s="784"/>
      <c r="G366" s="784"/>
      <c r="H366" s="784"/>
      <c r="I366" s="784"/>
      <c r="J366" s="784"/>
      <c r="K366" s="784"/>
      <c r="L366" s="784"/>
      <c r="M366" s="784"/>
      <c r="N366" s="785" t="s">
        <v>1054</v>
      </c>
      <c r="O366" s="785"/>
      <c r="P366" s="786" t="s">
        <v>1055</v>
      </c>
      <c r="Q366" s="786" t="s">
        <v>3637</v>
      </c>
      <c r="R366" s="787" t="s">
        <v>3639</v>
      </c>
      <c r="S366" s="787"/>
      <c r="T366" s="787"/>
      <c r="U366" s="786" t="s">
        <v>3326</v>
      </c>
      <c r="V366" s="786"/>
    </row>
    <row r="367" spans="1:24" s="56" customFormat="1" ht="156" x14ac:dyDescent="0.25">
      <c r="A367" s="784"/>
      <c r="B367" s="784"/>
      <c r="C367" s="784"/>
      <c r="D367" s="784"/>
      <c r="E367" s="784"/>
      <c r="F367" s="784"/>
      <c r="G367" s="784"/>
      <c r="H367" s="784"/>
      <c r="I367" s="784"/>
      <c r="J367" s="784"/>
      <c r="K367" s="784"/>
      <c r="L367" s="784"/>
      <c r="M367" s="784"/>
      <c r="N367" s="785" t="s">
        <v>1057</v>
      </c>
      <c r="O367" s="785"/>
      <c r="P367" s="785" t="s">
        <v>1058</v>
      </c>
      <c r="Q367" s="786" t="s">
        <v>3638</v>
      </c>
      <c r="R367" s="787" t="s">
        <v>3639</v>
      </c>
      <c r="S367" s="787"/>
      <c r="T367" s="787"/>
      <c r="U367" s="786" t="s">
        <v>3326</v>
      </c>
      <c r="V367" s="786"/>
    </row>
    <row r="368" spans="1:24" s="772" customFormat="1" ht="75.75" customHeight="1" x14ac:dyDescent="0.3">
      <c r="A368" s="766"/>
      <c r="B368" s="819"/>
      <c r="C368" s="767"/>
      <c r="D368" s="816"/>
      <c r="E368" s="816"/>
      <c r="F368" s="820"/>
      <c r="G368" s="816"/>
      <c r="H368" s="816"/>
      <c r="I368" s="820"/>
      <c r="J368" s="820"/>
      <c r="K368" s="785"/>
      <c r="L368" s="785"/>
      <c r="M368" s="820"/>
      <c r="N368" s="786" t="s">
        <v>1075</v>
      </c>
      <c r="O368" s="807"/>
      <c r="P368" s="786" t="s">
        <v>3642</v>
      </c>
      <c r="Q368" s="792" t="s">
        <v>5589</v>
      </c>
      <c r="R368" s="799" t="s">
        <v>3292</v>
      </c>
      <c r="S368" s="799" t="s">
        <v>4086</v>
      </c>
      <c r="T368" s="811">
        <v>90</v>
      </c>
      <c r="U368" s="808" t="s">
        <v>3326</v>
      </c>
      <c r="V368" s="808"/>
      <c r="W368" s="770"/>
      <c r="X368" s="771"/>
    </row>
    <row r="369" spans="1:24" s="56" customFormat="1" ht="58.5" x14ac:dyDescent="0.25">
      <c r="A369" s="784"/>
      <c r="B369" s="784"/>
      <c r="C369" s="784"/>
      <c r="D369" s="784"/>
      <c r="E369" s="784"/>
      <c r="F369" s="784"/>
      <c r="G369" s="784"/>
      <c r="H369" s="784"/>
      <c r="I369" s="784"/>
      <c r="J369" s="784"/>
      <c r="K369" s="784"/>
      <c r="L369" s="784"/>
      <c r="M369" s="784"/>
      <c r="N369" s="814" t="s">
        <v>1078</v>
      </c>
      <c r="O369" s="814"/>
      <c r="P369" s="814" t="s">
        <v>5250</v>
      </c>
      <c r="Q369" s="815" t="s">
        <v>5251</v>
      </c>
      <c r="R369" s="787" t="s">
        <v>3372</v>
      </c>
      <c r="S369" s="787"/>
      <c r="T369" s="787"/>
      <c r="U369" s="786" t="s">
        <v>3326</v>
      </c>
      <c r="V369" s="786"/>
    </row>
    <row r="370" spans="1:24" s="56" customFormat="1" ht="78" x14ac:dyDescent="0.25">
      <c r="A370" s="784"/>
      <c r="B370" s="784"/>
      <c r="C370" s="784"/>
      <c r="D370" s="784"/>
      <c r="E370" s="784"/>
      <c r="F370" s="784"/>
      <c r="G370" s="784"/>
      <c r="H370" s="784"/>
      <c r="I370" s="784"/>
      <c r="J370" s="784"/>
      <c r="K370" s="784"/>
      <c r="L370" s="784"/>
      <c r="M370" s="784"/>
      <c r="N370" s="814" t="s">
        <v>1081</v>
      </c>
      <c r="O370" s="814"/>
      <c r="P370" s="814" t="s">
        <v>1082</v>
      </c>
      <c r="Q370" s="815" t="s">
        <v>5100</v>
      </c>
      <c r="R370" s="787" t="s">
        <v>3522</v>
      </c>
      <c r="S370" s="787"/>
      <c r="T370" s="787"/>
      <c r="U370" s="786" t="s">
        <v>3326</v>
      </c>
      <c r="V370" s="786"/>
    </row>
    <row r="371" spans="1:24" s="56" customFormat="1" ht="78" x14ac:dyDescent="0.25">
      <c r="A371" s="784"/>
      <c r="B371" s="784"/>
      <c r="C371" s="784"/>
      <c r="D371" s="784"/>
      <c r="E371" s="784"/>
      <c r="F371" s="784"/>
      <c r="G371" s="784"/>
      <c r="H371" s="784"/>
      <c r="I371" s="784"/>
      <c r="J371" s="784"/>
      <c r="K371" s="784"/>
      <c r="L371" s="784"/>
      <c r="M371" s="784"/>
      <c r="N371" s="814" t="s">
        <v>1084</v>
      </c>
      <c r="O371" s="814"/>
      <c r="P371" s="814" t="s">
        <v>1085</v>
      </c>
      <c r="Q371" s="815" t="s">
        <v>1086</v>
      </c>
      <c r="R371" s="787" t="s">
        <v>3640</v>
      </c>
      <c r="S371" s="787"/>
      <c r="T371" s="787"/>
      <c r="U371" s="786" t="s">
        <v>3326</v>
      </c>
      <c r="V371" s="786"/>
    </row>
    <row r="372" spans="1:24" s="56" customFormat="1" ht="78" x14ac:dyDescent="0.25">
      <c r="A372" s="784"/>
      <c r="B372" s="784"/>
      <c r="C372" s="784"/>
      <c r="D372" s="784"/>
      <c r="E372" s="784"/>
      <c r="F372" s="784"/>
      <c r="G372" s="784"/>
      <c r="H372" s="784"/>
      <c r="I372" s="784"/>
      <c r="J372" s="784"/>
      <c r="K372" s="784"/>
      <c r="L372" s="784"/>
      <c r="M372" s="784"/>
      <c r="N372" s="814" t="s">
        <v>1087</v>
      </c>
      <c r="O372" s="814"/>
      <c r="P372" s="814" t="s">
        <v>5102</v>
      </c>
      <c r="Q372" s="815" t="s">
        <v>5101</v>
      </c>
      <c r="R372" s="787"/>
      <c r="S372" s="787"/>
      <c r="T372" s="787"/>
      <c r="U372" s="786" t="s">
        <v>3326</v>
      </c>
      <c r="V372" s="786"/>
    </row>
    <row r="373" spans="1:24" s="56" customFormat="1" ht="58.5" x14ac:dyDescent="0.25">
      <c r="A373" s="784"/>
      <c r="B373" s="784"/>
      <c r="C373" s="784"/>
      <c r="D373" s="784"/>
      <c r="E373" s="784"/>
      <c r="F373" s="784"/>
      <c r="G373" s="784"/>
      <c r="H373" s="784"/>
      <c r="I373" s="784"/>
      <c r="J373" s="784"/>
      <c r="K373" s="784"/>
      <c r="L373" s="784"/>
      <c r="M373" s="784"/>
      <c r="N373" s="814" t="s">
        <v>1090</v>
      </c>
      <c r="O373" s="814"/>
      <c r="P373" s="814" t="s">
        <v>5249</v>
      </c>
      <c r="Q373" s="815" t="s">
        <v>5103</v>
      </c>
      <c r="R373" s="787"/>
      <c r="S373" s="787"/>
      <c r="T373" s="787"/>
      <c r="U373" s="786" t="s">
        <v>3326</v>
      </c>
      <c r="V373" s="786"/>
    </row>
    <row r="374" spans="1:24" s="56" customFormat="1" ht="58.5" x14ac:dyDescent="0.25">
      <c r="A374" s="784"/>
      <c r="B374" s="784"/>
      <c r="C374" s="784"/>
      <c r="D374" s="784"/>
      <c r="E374" s="784"/>
      <c r="F374" s="784"/>
      <c r="G374" s="784"/>
      <c r="H374" s="784"/>
      <c r="I374" s="784"/>
      <c r="J374" s="784"/>
      <c r="K374" s="784"/>
      <c r="L374" s="784"/>
      <c r="M374" s="784"/>
      <c r="N374" s="814" t="s">
        <v>1093</v>
      </c>
      <c r="O374" s="814"/>
      <c r="P374" s="814" t="s">
        <v>1094</v>
      </c>
      <c r="Q374" s="815" t="s">
        <v>1095</v>
      </c>
      <c r="R374" s="787" t="s">
        <v>3372</v>
      </c>
      <c r="S374" s="787"/>
      <c r="T374" s="787"/>
      <c r="U374" s="786" t="s">
        <v>3326</v>
      </c>
      <c r="V374" s="786"/>
    </row>
    <row r="375" spans="1:24" s="772" customFormat="1" ht="76.5" customHeight="1" x14ac:dyDescent="0.3">
      <c r="A375" s="766"/>
      <c r="B375" s="819"/>
      <c r="C375" s="767"/>
      <c r="D375" s="816"/>
      <c r="E375" s="816"/>
      <c r="F375" s="820"/>
      <c r="G375" s="816"/>
      <c r="H375" s="816"/>
      <c r="I375" s="820"/>
      <c r="J375" s="820"/>
      <c r="K375" s="785"/>
      <c r="L375" s="785"/>
      <c r="M375" s="820"/>
      <c r="N375" s="786" t="s">
        <v>332</v>
      </c>
      <c r="O375" s="807"/>
      <c r="P375" s="786" t="s">
        <v>333</v>
      </c>
      <c r="Q375" s="792" t="s">
        <v>5749</v>
      </c>
      <c r="R375" s="860" t="s">
        <v>3292</v>
      </c>
      <c r="S375" s="861">
        <v>100</v>
      </c>
      <c r="T375" s="861">
        <v>100</v>
      </c>
      <c r="U375" s="808" t="s">
        <v>4091</v>
      </c>
      <c r="V375" s="808" t="s">
        <v>5750</v>
      </c>
      <c r="W375" s="770"/>
      <c r="X375" s="771"/>
    </row>
    <row r="376" spans="1:24" s="772" customFormat="1" ht="156" x14ac:dyDescent="0.3">
      <c r="A376" s="766"/>
      <c r="B376" s="819"/>
      <c r="C376" s="767"/>
      <c r="D376" s="816"/>
      <c r="E376" s="816"/>
      <c r="F376" s="820"/>
      <c r="G376" s="816"/>
      <c r="H376" s="816"/>
      <c r="I376" s="820"/>
      <c r="J376" s="820"/>
      <c r="K376" s="785"/>
      <c r="L376" s="785"/>
      <c r="M376" s="820"/>
      <c r="N376" s="785" t="s">
        <v>335</v>
      </c>
      <c r="O376" s="807"/>
      <c r="P376" s="786" t="s">
        <v>336</v>
      </c>
      <c r="Q376" s="786" t="s">
        <v>4756</v>
      </c>
      <c r="R376" s="860"/>
      <c r="S376" s="861"/>
      <c r="T376" s="861"/>
      <c r="U376" s="808"/>
      <c r="V376" s="808"/>
      <c r="W376" s="770"/>
      <c r="X376" s="771"/>
    </row>
    <row r="377" spans="1:24" s="772" customFormat="1" ht="39" x14ac:dyDescent="0.3">
      <c r="A377" s="766"/>
      <c r="B377" s="819"/>
      <c r="C377" s="767"/>
      <c r="D377" s="816"/>
      <c r="E377" s="816"/>
      <c r="F377" s="820"/>
      <c r="G377" s="816"/>
      <c r="H377" s="816"/>
      <c r="I377" s="820"/>
      <c r="J377" s="820"/>
      <c r="K377" s="785"/>
      <c r="L377" s="785"/>
      <c r="M377" s="820"/>
      <c r="N377" s="785" t="s">
        <v>338</v>
      </c>
      <c r="O377" s="807"/>
      <c r="P377" s="786" t="s">
        <v>4757</v>
      </c>
      <c r="Q377" s="786" t="s">
        <v>339</v>
      </c>
      <c r="R377" s="860"/>
      <c r="S377" s="861"/>
      <c r="T377" s="861"/>
      <c r="U377" s="808"/>
      <c r="V377" s="808"/>
      <c r="W377" s="770"/>
      <c r="X377" s="771"/>
    </row>
    <row r="378" spans="1:24" s="772" customFormat="1" ht="83.25" customHeight="1" x14ac:dyDescent="0.3">
      <c r="A378" s="766"/>
      <c r="B378" s="819"/>
      <c r="C378" s="767"/>
      <c r="D378" s="816"/>
      <c r="E378" s="816"/>
      <c r="F378" s="820"/>
      <c r="G378" s="816"/>
      <c r="H378" s="816"/>
      <c r="I378" s="820"/>
      <c r="J378" s="820"/>
      <c r="K378" s="785" t="s">
        <v>4091</v>
      </c>
      <c r="L378" s="785" t="s">
        <v>4981</v>
      </c>
      <c r="M378" s="820"/>
      <c r="N378" s="786" t="s">
        <v>1060</v>
      </c>
      <c r="O378" s="807"/>
      <c r="P378" s="786" t="s">
        <v>1061</v>
      </c>
      <c r="Q378" s="792" t="s">
        <v>5751</v>
      </c>
      <c r="R378" s="799" t="s">
        <v>3327</v>
      </c>
      <c r="S378" s="799">
        <v>2.67</v>
      </c>
      <c r="T378" s="811">
        <v>4</v>
      </c>
      <c r="U378" s="808" t="s">
        <v>3326</v>
      </c>
      <c r="V378" s="1008" t="s">
        <v>5698</v>
      </c>
      <c r="W378" s="770"/>
      <c r="X378" s="771"/>
    </row>
    <row r="379" spans="1:24" s="62" customFormat="1" ht="78" x14ac:dyDescent="0.25">
      <c r="A379" s="784"/>
      <c r="B379" s="784"/>
      <c r="C379" s="784"/>
      <c r="D379" s="784"/>
      <c r="E379" s="784"/>
      <c r="F379" s="784"/>
      <c r="G379" s="784"/>
      <c r="H379" s="784"/>
      <c r="I379" s="784"/>
      <c r="J379" s="784"/>
      <c r="K379" s="784"/>
      <c r="L379" s="784"/>
      <c r="M379" s="784"/>
      <c r="N379" s="785" t="s">
        <v>1063</v>
      </c>
      <c r="O379" s="785"/>
      <c r="P379" s="785" t="s">
        <v>1064</v>
      </c>
      <c r="Q379" s="786" t="s">
        <v>1065</v>
      </c>
      <c r="R379" s="787" t="s">
        <v>3641</v>
      </c>
      <c r="S379" s="787"/>
      <c r="T379" s="787"/>
      <c r="U379" s="786" t="s">
        <v>3326</v>
      </c>
      <c r="V379" s="1008"/>
    </row>
    <row r="380" spans="1:24" s="62" customFormat="1" ht="97.5" x14ac:dyDescent="0.25">
      <c r="A380" s="784"/>
      <c r="B380" s="784"/>
      <c r="C380" s="784"/>
      <c r="D380" s="784"/>
      <c r="E380" s="784"/>
      <c r="F380" s="784"/>
      <c r="G380" s="784"/>
      <c r="H380" s="784"/>
      <c r="I380" s="784"/>
      <c r="J380" s="784"/>
      <c r="K380" s="784"/>
      <c r="L380" s="784"/>
      <c r="M380" s="784"/>
      <c r="N380" s="785" t="s">
        <v>1066</v>
      </c>
      <c r="O380" s="785"/>
      <c r="P380" s="785" t="s">
        <v>5247</v>
      </c>
      <c r="Q380" s="786" t="s">
        <v>1068</v>
      </c>
      <c r="R380" s="787" t="s">
        <v>3292</v>
      </c>
      <c r="S380" s="787"/>
      <c r="T380" s="787"/>
      <c r="U380" s="786" t="s">
        <v>3326</v>
      </c>
      <c r="V380" s="1008"/>
    </row>
    <row r="381" spans="1:24" s="62" customFormat="1" ht="58.5" x14ac:dyDescent="0.25">
      <c r="A381" s="784"/>
      <c r="B381" s="784"/>
      <c r="C381" s="784"/>
      <c r="D381" s="784"/>
      <c r="E381" s="784"/>
      <c r="F381" s="784"/>
      <c r="G381" s="784"/>
      <c r="H381" s="784"/>
      <c r="I381" s="784"/>
      <c r="J381" s="784"/>
      <c r="K381" s="784"/>
      <c r="L381" s="784"/>
      <c r="M381" s="784"/>
      <c r="N381" s="785" t="s">
        <v>1069</v>
      </c>
      <c r="O381" s="785"/>
      <c r="P381" s="785" t="s">
        <v>5248</v>
      </c>
      <c r="Q381" s="786" t="s">
        <v>1071</v>
      </c>
      <c r="R381" s="787" t="s">
        <v>3631</v>
      </c>
      <c r="S381" s="787"/>
      <c r="T381" s="787"/>
      <c r="U381" s="786" t="s">
        <v>3326</v>
      </c>
      <c r="V381" s="1008"/>
    </row>
    <row r="382" spans="1:24" s="56" customFormat="1" ht="58.5" x14ac:dyDescent="0.25">
      <c r="A382" s="784"/>
      <c r="B382" s="784"/>
      <c r="C382" s="784"/>
      <c r="D382" s="784"/>
      <c r="E382" s="784"/>
      <c r="F382" s="784"/>
      <c r="G382" s="784"/>
      <c r="H382" s="784"/>
      <c r="I382" s="784"/>
      <c r="J382" s="784"/>
      <c r="K382" s="784"/>
      <c r="L382" s="784"/>
      <c r="M382" s="784"/>
      <c r="N382" s="785" t="s">
        <v>1072</v>
      </c>
      <c r="O382" s="785"/>
      <c r="P382" s="785" t="s">
        <v>1073</v>
      </c>
      <c r="Q382" s="786" t="s">
        <v>5245</v>
      </c>
      <c r="R382" s="787" t="s">
        <v>3522</v>
      </c>
      <c r="S382" s="787"/>
      <c r="T382" s="787"/>
      <c r="U382" s="786" t="s">
        <v>3326</v>
      </c>
      <c r="V382" s="1008"/>
    </row>
    <row r="383" spans="1:24" s="772" customFormat="1" ht="57.4" customHeight="1" x14ac:dyDescent="0.3">
      <c r="A383" s="766"/>
      <c r="B383" s="819"/>
      <c r="C383" s="767"/>
      <c r="D383" s="816"/>
      <c r="E383" s="816"/>
      <c r="F383" s="820"/>
      <c r="G383" s="816"/>
      <c r="H383" s="816"/>
      <c r="I383" s="820"/>
      <c r="J383" s="820"/>
      <c r="K383" s="785"/>
      <c r="L383" s="785" t="s">
        <v>5040</v>
      </c>
      <c r="M383" s="820"/>
      <c r="N383" s="786" t="s">
        <v>1096</v>
      </c>
      <c r="O383" s="807"/>
      <c r="P383" s="786" t="s">
        <v>3644</v>
      </c>
      <c r="Q383" s="792" t="s">
        <v>5752</v>
      </c>
      <c r="R383" s="787" t="s">
        <v>3292</v>
      </c>
      <c r="S383" s="795">
        <v>2</v>
      </c>
      <c r="T383" s="795">
        <v>8</v>
      </c>
      <c r="U383" s="808" t="s">
        <v>3326</v>
      </c>
      <c r="V383" s="1008"/>
      <c r="W383" s="770"/>
      <c r="X383" s="771"/>
    </row>
    <row r="384" spans="1:24" s="56" customFormat="1" ht="60" customHeight="1" x14ac:dyDescent="0.25">
      <c r="A384" s="784"/>
      <c r="B384" s="784"/>
      <c r="C384" s="784"/>
      <c r="D384" s="784"/>
      <c r="E384" s="784"/>
      <c r="F384" s="784"/>
      <c r="G384" s="784"/>
      <c r="H384" s="784"/>
      <c r="I384" s="784"/>
      <c r="J384" s="784"/>
      <c r="K384" s="784"/>
      <c r="L384" s="784"/>
      <c r="M384" s="784"/>
      <c r="N384" s="785" t="s">
        <v>1098</v>
      </c>
      <c r="O384" s="785"/>
      <c r="P384" s="785" t="s">
        <v>5246</v>
      </c>
      <c r="Q384" s="786" t="s">
        <v>1100</v>
      </c>
      <c r="R384" s="787" t="s">
        <v>3645</v>
      </c>
      <c r="S384" s="787"/>
      <c r="T384" s="787"/>
      <c r="U384" s="786" t="s">
        <v>3326</v>
      </c>
      <c r="V384" s="1008"/>
    </row>
    <row r="385" spans="1:24" s="56" customFormat="1" ht="78" x14ac:dyDescent="0.25">
      <c r="A385" s="784"/>
      <c r="B385" s="784"/>
      <c r="C385" s="784"/>
      <c r="D385" s="784"/>
      <c r="E385" s="784"/>
      <c r="F385" s="784"/>
      <c r="G385" s="784"/>
      <c r="H385" s="784"/>
      <c r="I385" s="784"/>
      <c r="J385" s="784"/>
      <c r="K385" s="784"/>
      <c r="L385" s="784"/>
      <c r="M385" s="784"/>
      <c r="N385" s="785" t="s">
        <v>1101</v>
      </c>
      <c r="O385" s="785"/>
      <c r="P385" s="785" t="s">
        <v>5252</v>
      </c>
      <c r="Q385" s="786" t="s">
        <v>1103</v>
      </c>
      <c r="R385" s="787" t="s">
        <v>3646</v>
      </c>
      <c r="S385" s="787"/>
      <c r="T385" s="787"/>
      <c r="U385" s="786" t="s">
        <v>3326</v>
      </c>
      <c r="V385" s="1008"/>
    </row>
    <row r="386" spans="1:24" s="56" customFormat="1" ht="78" x14ac:dyDescent="0.25">
      <c r="A386" s="784"/>
      <c r="B386" s="784"/>
      <c r="C386" s="784"/>
      <c r="D386" s="784"/>
      <c r="E386" s="784"/>
      <c r="F386" s="784"/>
      <c r="G386" s="784"/>
      <c r="H386" s="784"/>
      <c r="I386" s="784"/>
      <c r="J386" s="784"/>
      <c r="K386" s="784"/>
      <c r="L386" s="784"/>
      <c r="M386" s="784"/>
      <c r="N386" s="785" t="s">
        <v>1104</v>
      </c>
      <c r="O386" s="785"/>
      <c r="P386" s="785" t="s">
        <v>1105</v>
      </c>
      <c r="Q386" s="786" t="s">
        <v>1106</v>
      </c>
      <c r="R386" s="787" t="s">
        <v>3372</v>
      </c>
      <c r="S386" s="787"/>
      <c r="T386" s="787"/>
      <c r="U386" s="786" t="s">
        <v>3326</v>
      </c>
      <c r="V386" s="1008"/>
    </row>
    <row r="387" spans="1:24" s="772" customFormat="1" ht="75.75" customHeight="1" x14ac:dyDescent="0.3">
      <c r="A387" s="766"/>
      <c r="B387" s="819"/>
      <c r="C387" s="767"/>
      <c r="D387" s="816"/>
      <c r="E387" s="816"/>
      <c r="F387" s="820"/>
      <c r="G387" s="816"/>
      <c r="H387" s="816"/>
      <c r="I387" s="820"/>
      <c r="J387" s="820"/>
      <c r="K387" s="785"/>
      <c r="L387" s="785"/>
      <c r="M387" s="820"/>
      <c r="N387" s="786" t="s">
        <v>1027</v>
      </c>
      <c r="O387" s="807"/>
      <c r="P387" s="786" t="s">
        <v>1028</v>
      </c>
      <c r="Q387" s="792" t="s">
        <v>5753</v>
      </c>
      <c r="R387" s="860" t="s">
        <v>3292</v>
      </c>
      <c r="S387" s="860" t="s">
        <v>4086</v>
      </c>
      <c r="T387" s="860">
        <v>100</v>
      </c>
      <c r="U387" s="808" t="s">
        <v>3326</v>
      </c>
      <c r="V387" s="1008"/>
      <c r="W387" s="770"/>
      <c r="X387" s="771"/>
    </row>
    <row r="388" spans="1:24" s="772" customFormat="1" ht="136.5" x14ac:dyDescent="0.3">
      <c r="A388" s="766"/>
      <c r="B388" s="819"/>
      <c r="C388" s="767"/>
      <c r="D388" s="816"/>
      <c r="E388" s="816"/>
      <c r="F388" s="820"/>
      <c r="G388" s="816"/>
      <c r="H388" s="816"/>
      <c r="I388" s="820"/>
      <c r="J388" s="820"/>
      <c r="K388" s="785"/>
      <c r="L388" s="785"/>
      <c r="M388" s="820"/>
      <c r="N388" s="785" t="s">
        <v>1030</v>
      </c>
      <c r="O388" s="807"/>
      <c r="P388" s="785" t="s">
        <v>1031</v>
      </c>
      <c r="Q388" s="786" t="s">
        <v>4790</v>
      </c>
      <c r="R388" s="860"/>
      <c r="S388" s="860"/>
      <c r="T388" s="860"/>
      <c r="U388" s="808"/>
      <c r="V388" s="780"/>
      <c r="W388" s="770"/>
      <c r="X388" s="771"/>
    </row>
    <row r="389" spans="1:24" s="772" customFormat="1" ht="58.5" x14ac:dyDescent="0.3">
      <c r="A389" s="766"/>
      <c r="B389" s="819"/>
      <c r="C389" s="767"/>
      <c r="D389" s="816"/>
      <c r="E389" s="816"/>
      <c r="F389" s="820"/>
      <c r="G389" s="816"/>
      <c r="H389" s="816"/>
      <c r="I389" s="820"/>
      <c r="J389" s="820"/>
      <c r="K389" s="785"/>
      <c r="L389" s="785"/>
      <c r="M389" s="820"/>
      <c r="N389" s="785" t="s">
        <v>1033</v>
      </c>
      <c r="O389" s="807"/>
      <c r="P389" s="785" t="s">
        <v>1034</v>
      </c>
      <c r="Q389" s="786" t="s">
        <v>1035</v>
      </c>
      <c r="R389" s="860"/>
      <c r="S389" s="860"/>
      <c r="T389" s="860"/>
      <c r="U389" s="808"/>
      <c r="V389" s="780"/>
      <c r="W389" s="770"/>
      <c r="X389" s="771"/>
    </row>
    <row r="390" spans="1:24" s="772" customFormat="1" ht="97.5" x14ac:dyDescent="0.3">
      <c r="A390" s="766"/>
      <c r="B390" s="819"/>
      <c r="C390" s="767"/>
      <c r="D390" s="816"/>
      <c r="E390" s="816"/>
      <c r="F390" s="820"/>
      <c r="G390" s="816"/>
      <c r="H390" s="816"/>
      <c r="I390" s="820"/>
      <c r="J390" s="820"/>
      <c r="K390" s="785"/>
      <c r="L390" s="785"/>
      <c r="M390" s="820"/>
      <c r="N390" s="785" t="s">
        <v>1036</v>
      </c>
      <c r="O390" s="807"/>
      <c r="P390" s="785" t="s">
        <v>1037</v>
      </c>
      <c r="Q390" s="786" t="s">
        <v>1038</v>
      </c>
      <c r="R390" s="860"/>
      <c r="S390" s="860"/>
      <c r="T390" s="860"/>
      <c r="U390" s="808"/>
      <c r="V390" s="780"/>
      <c r="W390" s="770"/>
      <c r="X390" s="771"/>
    </row>
    <row r="391" spans="1:24" s="772" customFormat="1" ht="97.5" x14ac:dyDescent="0.3">
      <c r="A391" s="766"/>
      <c r="B391" s="819"/>
      <c r="C391" s="767"/>
      <c r="D391" s="816"/>
      <c r="E391" s="816"/>
      <c r="F391" s="820"/>
      <c r="G391" s="816"/>
      <c r="H391" s="816"/>
      <c r="I391" s="820"/>
      <c r="J391" s="820"/>
      <c r="K391" s="785"/>
      <c r="L391" s="785"/>
      <c r="M391" s="820"/>
      <c r="N391" s="785" t="s">
        <v>1039</v>
      </c>
      <c r="O391" s="807"/>
      <c r="P391" s="785" t="s">
        <v>1040</v>
      </c>
      <c r="Q391" s="786" t="s">
        <v>1041</v>
      </c>
      <c r="R391" s="860"/>
      <c r="S391" s="860"/>
      <c r="T391" s="860"/>
      <c r="U391" s="808"/>
      <c r="V391" s="780"/>
      <c r="W391" s="770"/>
      <c r="X391" s="771"/>
    </row>
    <row r="392" spans="1:24" s="772" customFormat="1" ht="97.5" x14ac:dyDescent="0.3">
      <c r="A392" s="766"/>
      <c r="B392" s="819"/>
      <c r="C392" s="767"/>
      <c r="D392" s="816"/>
      <c r="E392" s="816"/>
      <c r="F392" s="820"/>
      <c r="G392" s="816"/>
      <c r="H392" s="816"/>
      <c r="I392" s="820"/>
      <c r="J392" s="820"/>
      <c r="K392" s="785"/>
      <c r="L392" s="785"/>
      <c r="M392" s="820"/>
      <c r="N392" s="785" t="s">
        <v>1042</v>
      </c>
      <c r="O392" s="807"/>
      <c r="P392" s="786" t="s">
        <v>1043</v>
      </c>
      <c r="Q392" s="786" t="s">
        <v>1044</v>
      </c>
      <c r="R392" s="860"/>
      <c r="S392" s="860"/>
      <c r="T392" s="860"/>
      <c r="U392" s="808"/>
      <c r="V392" s="780"/>
      <c r="W392" s="770"/>
      <c r="X392" s="771"/>
    </row>
    <row r="393" spans="1:24" s="772" customFormat="1" ht="49.5" customHeight="1" x14ac:dyDescent="0.3">
      <c r="A393" s="766"/>
      <c r="B393" s="819"/>
      <c r="C393" s="767"/>
      <c r="D393" s="816"/>
      <c r="E393" s="816"/>
      <c r="F393" s="820"/>
      <c r="G393" s="816"/>
      <c r="H393" s="816"/>
      <c r="I393" s="820"/>
      <c r="J393" s="820"/>
      <c r="K393" s="785"/>
      <c r="L393" s="785"/>
      <c r="M393" s="820"/>
      <c r="N393" s="807" t="s">
        <v>5754</v>
      </c>
      <c r="O393" s="807"/>
      <c r="P393" s="786" t="s">
        <v>2035</v>
      </c>
      <c r="Q393" s="786" t="s">
        <v>4860</v>
      </c>
      <c r="R393" s="804"/>
      <c r="S393" s="804"/>
      <c r="T393" s="804"/>
      <c r="U393" s="808" t="s">
        <v>3312</v>
      </c>
      <c r="V393" s="808" t="s">
        <v>5698</v>
      </c>
      <c r="W393" s="770"/>
      <c r="X393" s="771"/>
    </row>
    <row r="394" spans="1:24" s="772" customFormat="1" ht="81" customHeight="1" x14ac:dyDescent="0.3">
      <c r="A394" s="766"/>
      <c r="B394" s="819"/>
      <c r="C394" s="767"/>
      <c r="D394" s="816"/>
      <c r="E394" s="816"/>
      <c r="F394" s="820"/>
      <c r="G394" s="816"/>
      <c r="H394" s="816"/>
      <c r="I394" s="820"/>
      <c r="J394" s="820"/>
      <c r="K394" s="785"/>
      <c r="L394" s="785"/>
      <c r="M394" s="820"/>
      <c r="N394" s="785" t="s">
        <v>2037</v>
      </c>
      <c r="O394" s="807"/>
      <c r="P394" s="786" t="s">
        <v>2038</v>
      </c>
      <c r="Q394" s="786" t="s">
        <v>2039</v>
      </c>
      <c r="R394" s="804"/>
      <c r="S394" s="804"/>
      <c r="T394" s="804"/>
      <c r="U394" s="808"/>
      <c r="V394" s="808"/>
      <c r="W394" s="770"/>
      <c r="X394" s="771"/>
    </row>
    <row r="395" spans="1:24" s="772" customFormat="1" ht="65.25" customHeight="1" x14ac:dyDescent="0.3">
      <c r="A395" s="766"/>
      <c r="B395" s="819"/>
      <c r="C395" s="767"/>
      <c r="D395" s="816"/>
      <c r="E395" s="816"/>
      <c r="F395" s="820"/>
      <c r="G395" s="816"/>
      <c r="H395" s="816"/>
      <c r="I395" s="820"/>
      <c r="J395" s="820"/>
      <c r="K395" s="785"/>
      <c r="L395" s="785"/>
      <c r="M395" s="820"/>
      <c r="N395" s="807" t="s">
        <v>2180</v>
      </c>
      <c r="O395" s="807"/>
      <c r="P395" s="786" t="s">
        <v>2181</v>
      </c>
      <c r="Q395" s="786" t="s">
        <v>5755</v>
      </c>
      <c r="R395" s="799" t="s">
        <v>3331</v>
      </c>
      <c r="S395" s="799">
        <v>3</v>
      </c>
      <c r="T395" s="799">
        <v>34</v>
      </c>
      <c r="U395" s="786" t="s">
        <v>3332</v>
      </c>
      <c r="V395" s="808" t="s">
        <v>5698</v>
      </c>
      <c r="W395" s="770"/>
      <c r="X395" s="771"/>
    </row>
    <row r="396" spans="1:24" s="772" customFormat="1" ht="80.25" customHeight="1" x14ac:dyDescent="0.3">
      <c r="A396" s="766"/>
      <c r="B396" s="819"/>
      <c r="C396" s="767"/>
      <c r="D396" s="816"/>
      <c r="E396" s="816"/>
      <c r="F396" s="820"/>
      <c r="G396" s="816"/>
      <c r="H396" s="816"/>
      <c r="I396" s="820"/>
      <c r="J396" s="820"/>
      <c r="K396" s="785"/>
      <c r="L396" s="785"/>
      <c r="M396" s="820"/>
      <c r="N396" s="807"/>
      <c r="O396" s="807"/>
      <c r="P396" s="786"/>
      <c r="Q396" s="786" t="s">
        <v>5756</v>
      </c>
      <c r="R396" s="799" t="s">
        <v>3292</v>
      </c>
      <c r="S396" s="811">
        <v>40</v>
      </c>
      <c r="T396" s="811">
        <v>100</v>
      </c>
      <c r="U396" s="786" t="s">
        <v>3332</v>
      </c>
      <c r="V396" s="808"/>
      <c r="W396" s="770"/>
      <c r="X396" s="771"/>
    </row>
    <row r="397" spans="1:24" s="62" customFormat="1" ht="58.5" x14ac:dyDescent="0.25">
      <c r="A397" s="784"/>
      <c r="B397" s="784"/>
      <c r="C397" s="784"/>
      <c r="D397" s="784"/>
      <c r="E397" s="784"/>
      <c r="F397" s="784"/>
      <c r="G397" s="784"/>
      <c r="H397" s="784"/>
      <c r="I397" s="784"/>
      <c r="J397" s="784"/>
      <c r="K397" s="784"/>
      <c r="L397" s="784"/>
      <c r="M397" s="784"/>
      <c r="N397" s="785" t="s">
        <v>2183</v>
      </c>
      <c r="O397" s="785"/>
      <c r="P397" s="786" t="s">
        <v>5254</v>
      </c>
      <c r="Q397" s="786" t="s">
        <v>5253</v>
      </c>
      <c r="R397" s="787"/>
      <c r="S397" s="795"/>
      <c r="T397" s="795"/>
      <c r="U397" s="786" t="s">
        <v>3332</v>
      </c>
      <c r="V397" s="786"/>
    </row>
    <row r="398" spans="1:24" s="772" customFormat="1" ht="103.5" customHeight="1" x14ac:dyDescent="0.3">
      <c r="A398" s="766"/>
      <c r="B398" s="819"/>
      <c r="C398" s="767"/>
      <c r="D398" s="816"/>
      <c r="E398" s="816"/>
      <c r="F398" s="820"/>
      <c r="G398" s="816"/>
      <c r="H398" s="816"/>
      <c r="I398" s="820"/>
      <c r="J398" s="820"/>
      <c r="K398" s="785"/>
      <c r="L398" s="785"/>
      <c r="M398" s="820"/>
      <c r="N398" s="807" t="s">
        <v>468</v>
      </c>
      <c r="O398" s="807"/>
      <c r="P398" s="786" t="s">
        <v>2231</v>
      </c>
      <c r="Q398" s="868" t="s">
        <v>2232</v>
      </c>
      <c r="R398" s="865" t="s">
        <v>3292</v>
      </c>
      <c r="S398" s="865">
        <v>98</v>
      </c>
      <c r="T398" s="860">
        <v>100</v>
      </c>
      <c r="U398" s="808" t="s">
        <v>3335</v>
      </c>
      <c r="V398" s="1004"/>
      <c r="W398" s="770"/>
      <c r="X398" s="771"/>
    </row>
    <row r="399" spans="1:24" s="772" customFormat="1" ht="136.5" x14ac:dyDescent="0.3">
      <c r="A399" s="766"/>
      <c r="B399" s="819"/>
      <c r="C399" s="767"/>
      <c r="D399" s="816"/>
      <c r="E399" s="816"/>
      <c r="F399" s="820"/>
      <c r="G399" s="816"/>
      <c r="H399" s="816"/>
      <c r="I399" s="820"/>
      <c r="J399" s="820"/>
      <c r="K399" s="785"/>
      <c r="L399" s="785"/>
      <c r="M399" s="820"/>
      <c r="N399" s="785" t="s">
        <v>2233</v>
      </c>
      <c r="O399" s="807"/>
      <c r="P399" s="786" t="s">
        <v>2234</v>
      </c>
      <c r="Q399" s="786" t="s">
        <v>4876</v>
      </c>
      <c r="R399" s="865"/>
      <c r="S399" s="865"/>
      <c r="T399" s="860"/>
      <c r="U399" s="808"/>
      <c r="V399" s="1004"/>
      <c r="W399" s="770"/>
      <c r="X399" s="771"/>
    </row>
    <row r="400" spans="1:24" s="772" customFormat="1" ht="156" x14ac:dyDescent="0.3">
      <c r="A400" s="766"/>
      <c r="B400" s="819"/>
      <c r="C400" s="767"/>
      <c r="D400" s="816"/>
      <c r="E400" s="816"/>
      <c r="F400" s="820"/>
      <c r="G400" s="816"/>
      <c r="H400" s="816"/>
      <c r="I400" s="820"/>
      <c r="J400" s="820"/>
      <c r="K400" s="785"/>
      <c r="L400" s="785"/>
      <c r="M400" s="820"/>
      <c r="N400" s="785" t="s">
        <v>470</v>
      </c>
      <c r="O400" s="807"/>
      <c r="P400" s="786" t="s">
        <v>2236</v>
      </c>
      <c r="Q400" s="786" t="s">
        <v>4877</v>
      </c>
      <c r="R400" s="865"/>
      <c r="S400" s="865"/>
      <c r="T400" s="860"/>
      <c r="U400" s="808"/>
      <c r="V400" s="1004"/>
      <c r="W400" s="770"/>
      <c r="X400" s="771"/>
    </row>
    <row r="401" spans="1:24" s="772" customFormat="1" ht="78" x14ac:dyDescent="0.3">
      <c r="A401" s="766"/>
      <c r="B401" s="819"/>
      <c r="C401" s="767"/>
      <c r="D401" s="816"/>
      <c r="E401" s="816"/>
      <c r="F401" s="820"/>
      <c r="G401" s="816"/>
      <c r="H401" s="816"/>
      <c r="I401" s="820"/>
      <c r="J401" s="820"/>
      <c r="K401" s="785"/>
      <c r="L401" s="785"/>
      <c r="M401" s="820"/>
      <c r="N401" s="785" t="s">
        <v>2238</v>
      </c>
      <c r="O401" s="807"/>
      <c r="P401" s="786" t="s">
        <v>2239</v>
      </c>
      <c r="Q401" s="786" t="s">
        <v>2240</v>
      </c>
      <c r="R401" s="865"/>
      <c r="S401" s="865"/>
      <c r="T401" s="860"/>
      <c r="U401" s="808"/>
      <c r="V401" s="1004"/>
      <c r="W401" s="770"/>
      <c r="X401" s="771"/>
    </row>
    <row r="402" spans="1:24" s="772" customFormat="1" ht="136.5" x14ac:dyDescent="0.3">
      <c r="A402" s="766"/>
      <c r="B402" s="819"/>
      <c r="C402" s="767"/>
      <c r="D402" s="816"/>
      <c r="E402" s="816"/>
      <c r="F402" s="820"/>
      <c r="G402" s="816"/>
      <c r="H402" s="816"/>
      <c r="I402" s="820"/>
      <c r="J402" s="820"/>
      <c r="K402" s="785"/>
      <c r="L402" s="785"/>
      <c r="M402" s="820"/>
      <c r="N402" s="785" t="s">
        <v>2241</v>
      </c>
      <c r="O402" s="807"/>
      <c r="P402" s="786" t="s">
        <v>2242</v>
      </c>
      <c r="Q402" s="786" t="s">
        <v>2243</v>
      </c>
      <c r="R402" s="865"/>
      <c r="S402" s="865"/>
      <c r="T402" s="860"/>
      <c r="U402" s="808"/>
      <c r="V402" s="1004"/>
      <c r="W402" s="770"/>
      <c r="X402" s="771"/>
    </row>
    <row r="403" spans="1:24" s="772" customFormat="1" ht="97.5" x14ac:dyDescent="0.3">
      <c r="A403" s="766"/>
      <c r="B403" s="819"/>
      <c r="C403" s="767"/>
      <c r="D403" s="816"/>
      <c r="E403" s="816"/>
      <c r="F403" s="820"/>
      <c r="G403" s="816"/>
      <c r="H403" s="816"/>
      <c r="I403" s="820"/>
      <c r="J403" s="820"/>
      <c r="K403" s="785"/>
      <c r="L403" s="785"/>
      <c r="M403" s="820"/>
      <c r="N403" s="785" t="s">
        <v>2244</v>
      </c>
      <c r="O403" s="807"/>
      <c r="P403" s="786" t="s">
        <v>2245</v>
      </c>
      <c r="Q403" s="786" t="s">
        <v>2246</v>
      </c>
      <c r="R403" s="865"/>
      <c r="S403" s="865"/>
      <c r="T403" s="860"/>
      <c r="U403" s="808"/>
      <c r="V403" s="1004"/>
      <c r="W403" s="770"/>
      <c r="X403" s="771"/>
    </row>
    <row r="404" spans="1:24" s="772" customFormat="1" ht="97.5" x14ac:dyDescent="0.3">
      <c r="A404" s="766"/>
      <c r="B404" s="819"/>
      <c r="C404" s="767"/>
      <c r="D404" s="816"/>
      <c r="E404" s="816"/>
      <c r="F404" s="820"/>
      <c r="G404" s="816"/>
      <c r="H404" s="816"/>
      <c r="I404" s="820"/>
      <c r="J404" s="820"/>
      <c r="K404" s="785"/>
      <c r="L404" s="785"/>
      <c r="M404" s="820"/>
      <c r="N404" s="785" t="s">
        <v>2247</v>
      </c>
      <c r="O404" s="807"/>
      <c r="P404" s="786" t="s">
        <v>2248</v>
      </c>
      <c r="Q404" s="786" t="s">
        <v>4878</v>
      </c>
      <c r="R404" s="865"/>
      <c r="S404" s="865"/>
      <c r="T404" s="860"/>
      <c r="U404" s="808"/>
      <c r="V404" s="1004"/>
      <c r="W404" s="770"/>
      <c r="X404" s="771"/>
    </row>
    <row r="405" spans="1:24" s="772" customFormat="1" ht="64.5" customHeight="1" x14ac:dyDescent="0.3">
      <c r="A405" s="766"/>
      <c r="B405" s="819"/>
      <c r="C405" s="767"/>
      <c r="D405" s="816"/>
      <c r="E405" s="816"/>
      <c r="F405" s="820"/>
      <c r="G405" s="816"/>
      <c r="H405" s="816"/>
      <c r="I405" s="820"/>
      <c r="J405" s="820"/>
      <c r="K405" s="785"/>
      <c r="L405" s="785"/>
      <c r="M405" s="820"/>
      <c r="N405" s="807" t="s">
        <v>3334</v>
      </c>
      <c r="O405" s="807"/>
      <c r="P405" s="786" t="s">
        <v>5255</v>
      </c>
      <c r="Q405" s="792" t="s">
        <v>5757</v>
      </c>
      <c r="R405" s="799" t="s">
        <v>3292</v>
      </c>
      <c r="S405" s="811">
        <v>90</v>
      </c>
      <c r="T405" s="811">
        <v>97</v>
      </c>
      <c r="U405" s="808" t="s">
        <v>3335</v>
      </c>
      <c r="V405" s="1004"/>
      <c r="W405" s="770"/>
      <c r="X405" s="771"/>
    </row>
    <row r="406" spans="1:24" s="56" customFormat="1" ht="97.5" x14ac:dyDescent="0.25">
      <c r="A406" s="784"/>
      <c r="B406" s="784"/>
      <c r="C406" s="784"/>
      <c r="D406" s="784"/>
      <c r="E406" s="784"/>
      <c r="F406" s="784"/>
      <c r="G406" s="784"/>
      <c r="H406" s="784"/>
      <c r="I406" s="784"/>
      <c r="J406" s="784"/>
      <c r="K406" s="784"/>
      <c r="L406" s="784"/>
      <c r="M406" s="784"/>
      <c r="N406" s="785" t="s">
        <v>1087</v>
      </c>
      <c r="O406" s="785"/>
      <c r="P406" s="786" t="s">
        <v>5256</v>
      </c>
      <c r="Q406" s="786" t="s">
        <v>1948</v>
      </c>
      <c r="R406" s="787"/>
      <c r="S406" s="787"/>
      <c r="T406" s="787"/>
      <c r="U406" s="786" t="s">
        <v>3335</v>
      </c>
      <c r="V406" s="786"/>
    </row>
    <row r="407" spans="1:24" s="772" customFormat="1" ht="57.75" customHeight="1" x14ac:dyDescent="0.3">
      <c r="A407" s="766"/>
      <c r="B407" s="819"/>
      <c r="C407" s="767"/>
      <c r="D407" s="816"/>
      <c r="E407" s="816"/>
      <c r="F407" s="820"/>
      <c r="G407" s="816"/>
      <c r="H407" s="816"/>
      <c r="I407" s="820"/>
      <c r="J407" s="820"/>
      <c r="K407" s="785"/>
      <c r="L407" s="785"/>
      <c r="M407" s="820"/>
      <c r="N407" s="786" t="s">
        <v>2040</v>
      </c>
      <c r="O407" s="807"/>
      <c r="P407" s="786" t="s">
        <v>2041</v>
      </c>
      <c r="Q407" s="786" t="s">
        <v>2042</v>
      </c>
      <c r="R407" s="865" t="s">
        <v>3292</v>
      </c>
      <c r="S407" s="865">
        <v>89</v>
      </c>
      <c r="T407" s="860">
        <v>96</v>
      </c>
      <c r="U407" s="808" t="s">
        <v>3335</v>
      </c>
      <c r="V407" s="808" t="s">
        <v>5698</v>
      </c>
      <c r="W407" s="770"/>
      <c r="X407" s="771"/>
    </row>
    <row r="408" spans="1:24" s="772" customFormat="1" ht="136.5" x14ac:dyDescent="0.3">
      <c r="A408" s="766"/>
      <c r="B408" s="819"/>
      <c r="C408" s="767"/>
      <c r="D408" s="816"/>
      <c r="E408" s="816"/>
      <c r="F408" s="820"/>
      <c r="G408" s="816"/>
      <c r="H408" s="816"/>
      <c r="I408" s="820"/>
      <c r="J408" s="820"/>
      <c r="K408" s="785"/>
      <c r="L408" s="785"/>
      <c r="M408" s="820"/>
      <c r="N408" s="785" t="s">
        <v>2043</v>
      </c>
      <c r="O408" s="807"/>
      <c r="P408" s="786" t="s">
        <v>2044</v>
      </c>
      <c r="Q408" s="786" t="s">
        <v>2045</v>
      </c>
      <c r="R408" s="865"/>
      <c r="S408" s="865"/>
      <c r="T408" s="860"/>
      <c r="U408" s="808"/>
      <c r="V408" s="808"/>
      <c r="W408" s="770"/>
      <c r="X408" s="771"/>
    </row>
    <row r="409" spans="1:24" s="772" customFormat="1" ht="97.5" x14ac:dyDescent="0.3">
      <c r="A409" s="766"/>
      <c r="B409" s="819"/>
      <c r="C409" s="767"/>
      <c r="D409" s="816"/>
      <c r="E409" s="816"/>
      <c r="F409" s="820"/>
      <c r="G409" s="816"/>
      <c r="H409" s="816"/>
      <c r="I409" s="820"/>
      <c r="J409" s="820"/>
      <c r="K409" s="785"/>
      <c r="L409" s="785"/>
      <c r="M409" s="820"/>
      <c r="N409" s="785" t="s">
        <v>2046</v>
      </c>
      <c r="O409" s="807"/>
      <c r="P409" s="786" t="s">
        <v>2047</v>
      </c>
      <c r="Q409" s="786" t="s">
        <v>2048</v>
      </c>
      <c r="R409" s="865"/>
      <c r="S409" s="865"/>
      <c r="T409" s="860"/>
      <c r="U409" s="808"/>
      <c r="V409" s="808"/>
      <c r="W409" s="770"/>
      <c r="X409" s="771"/>
    </row>
    <row r="410" spans="1:24" s="772" customFormat="1" ht="58.5" x14ac:dyDescent="0.3">
      <c r="A410" s="766"/>
      <c r="B410" s="819"/>
      <c r="C410" s="767"/>
      <c r="D410" s="816"/>
      <c r="E410" s="816"/>
      <c r="F410" s="820"/>
      <c r="G410" s="816"/>
      <c r="H410" s="816"/>
      <c r="I410" s="820"/>
      <c r="J410" s="820"/>
      <c r="K410" s="785"/>
      <c r="L410" s="785"/>
      <c r="M410" s="820"/>
      <c r="N410" s="785" t="s">
        <v>2049</v>
      </c>
      <c r="O410" s="807"/>
      <c r="P410" s="786" t="s">
        <v>2050</v>
      </c>
      <c r="Q410" s="786" t="s">
        <v>2051</v>
      </c>
      <c r="R410" s="865"/>
      <c r="S410" s="865"/>
      <c r="T410" s="860"/>
      <c r="U410" s="808"/>
      <c r="V410" s="808"/>
      <c r="W410" s="770"/>
      <c r="X410" s="771"/>
    </row>
    <row r="411" spans="1:24" s="772" customFormat="1" ht="97.5" x14ac:dyDescent="0.3">
      <c r="A411" s="766"/>
      <c r="B411" s="819"/>
      <c r="C411" s="767"/>
      <c r="D411" s="816"/>
      <c r="E411" s="816"/>
      <c r="F411" s="820"/>
      <c r="G411" s="816"/>
      <c r="H411" s="816"/>
      <c r="I411" s="820"/>
      <c r="J411" s="820"/>
      <c r="K411" s="785"/>
      <c r="L411" s="785"/>
      <c r="M411" s="820"/>
      <c r="N411" s="785" t="s">
        <v>2052</v>
      </c>
      <c r="O411" s="807"/>
      <c r="P411" s="786" t="s">
        <v>2047</v>
      </c>
      <c r="Q411" s="786" t="s">
        <v>2053</v>
      </c>
      <c r="R411" s="865"/>
      <c r="S411" s="865"/>
      <c r="T411" s="860"/>
      <c r="U411" s="808"/>
      <c r="V411" s="808"/>
      <c r="W411" s="770"/>
      <c r="X411" s="771"/>
    </row>
    <row r="412" spans="1:24" s="772" customFormat="1" ht="117" x14ac:dyDescent="0.3">
      <c r="A412" s="766"/>
      <c r="B412" s="819"/>
      <c r="C412" s="767"/>
      <c r="D412" s="816"/>
      <c r="E412" s="816"/>
      <c r="F412" s="820"/>
      <c r="G412" s="816"/>
      <c r="H412" s="816"/>
      <c r="I412" s="820"/>
      <c r="J412" s="820"/>
      <c r="K412" s="785"/>
      <c r="L412" s="785"/>
      <c r="M412" s="820"/>
      <c r="N412" s="785" t="s">
        <v>2054</v>
      </c>
      <c r="O412" s="807"/>
      <c r="P412" s="786" t="s">
        <v>2055</v>
      </c>
      <c r="Q412" s="786" t="s">
        <v>2056</v>
      </c>
      <c r="R412" s="865"/>
      <c r="S412" s="865"/>
      <c r="T412" s="860"/>
      <c r="U412" s="808"/>
      <c r="V412" s="808"/>
      <c r="W412" s="770"/>
      <c r="X412" s="771"/>
    </row>
    <row r="413" spans="1:24" s="772" customFormat="1" ht="73.5" customHeight="1" x14ac:dyDescent="0.3">
      <c r="A413" s="766"/>
      <c r="B413" s="819"/>
      <c r="C413" s="767"/>
      <c r="D413" s="816"/>
      <c r="E413" s="816"/>
      <c r="F413" s="820"/>
      <c r="G413" s="816"/>
      <c r="H413" s="816"/>
      <c r="I413" s="820"/>
      <c r="J413" s="820"/>
      <c r="K413" s="785"/>
      <c r="L413" s="785"/>
      <c r="M413" s="820"/>
      <c r="N413" s="807" t="s">
        <v>576</v>
      </c>
      <c r="O413" s="807"/>
      <c r="P413" s="786" t="s">
        <v>2264</v>
      </c>
      <c r="Q413" s="792" t="s">
        <v>5758</v>
      </c>
      <c r="R413" s="804"/>
      <c r="S413" s="799">
        <v>3</v>
      </c>
      <c r="T413" s="799">
        <v>4</v>
      </c>
      <c r="U413" s="808" t="s">
        <v>5759</v>
      </c>
      <c r="V413" s="808"/>
      <c r="W413" s="770"/>
      <c r="X413" s="771"/>
    </row>
    <row r="414" spans="1:24" s="56" customFormat="1" ht="97.5" x14ac:dyDescent="0.25">
      <c r="A414" s="784"/>
      <c r="B414" s="784"/>
      <c r="C414" s="784"/>
      <c r="D414" s="784"/>
      <c r="E414" s="784"/>
      <c r="F414" s="784"/>
      <c r="G414" s="784"/>
      <c r="H414" s="784"/>
      <c r="I414" s="784"/>
      <c r="J414" s="784"/>
      <c r="K414" s="784"/>
      <c r="L414" s="784"/>
      <c r="M414" s="784"/>
      <c r="N414" s="785" t="s">
        <v>2266</v>
      </c>
      <c r="O414" s="785"/>
      <c r="P414" s="786" t="s">
        <v>5257</v>
      </c>
      <c r="Q414" s="786" t="s">
        <v>5258</v>
      </c>
      <c r="R414" s="787"/>
      <c r="S414" s="787"/>
      <c r="T414" s="787"/>
      <c r="U414" s="786" t="s">
        <v>3336</v>
      </c>
      <c r="V414" s="786"/>
    </row>
    <row r="415" spans="1:24" s="56" customFormat="1" ht="97.5" x14ac:dyDescent="0.25">
      <c r="A415" s="784"/>
      <c r="B415" s="784"/>
      <c r="C415" s="784"/>
      <c r="D415" s="784"/>
      <c r="E415" s="784"/>
      <c r="F415" s="784"/>
      <c r="G415" s="784"/>
      <c r="H415" s="784"/>
      <c r="I415" s="784"/>
      <c r="J415" s="784"/>
      <c r="K415" s="784"/>
      <c r="L415" s="784"/>
      <c r="M415" s="784"/>
      <c r="N415" s="785" t="s">
        <v>2269</v>
      </c>
      <c r="O415" s="785"/>
      <c r="P415" s="786" t="s">
        <v>5259</v>
      </c>
      <c r="Q415" s="786" t="s">
        <v>5260</v>
      </c>
      <c r="R415" s="787"/>
      <c r="S415" s="787"/>
      <c r="T415" s="787"/>
      <c r="U415" s="786" t="s">
        <v>3336</v>
      </c>
      <c r="V415" s="786"/>
    </row>
    <row r="416" spans="1:24" s="56" customFormat="1" ht="97.5" x14ac:dyDescent="0.25">
      <c r="A416" s="784"/>
      <c r="B416" s="784"/>
      <c r="C416" s="784"/>
      <c r="D416" s="784"/>
      <c r="E416" s="784"/>
      <c r="F416" s="784"/>
      <c r="G416" s="784"/>
      <c r="H416" s="784"/>
      <c r="I416" s="784"/>
      <c r="J416" s="784"/>
      <c r="K416" s="784"/>
      <c r="L416" s="784"/>
      <c r="M416" s="784"/>
      <c r="N416" s="785" t="s">
        <v>2270</v>
      </c>
      <c r="O416" s="785"/>
      <c r="P416" s="786" t="s">
        <v>2271</v>
      </c>
      <c r="Q416" s="786" t="s">
        <v>3756</v>
      </c>
      <c r="R416" s="787"/>
      <c r="S416" s="787"/>
      <c r="T416" s="787"/>
      <c r="U416" s="786" t="s">
        <v>3336</v>
      </c>
      <c r="V416" s="786"/>
    </row>
    <row r="417" spans="1:24" s="56" customFormat="1" ht="175.5" x14ac:dyDescent="0.25">
      <c r="A417" s="784"/>
      <c r="B417" s="784"/>
      <c r="C417" s="784"/>
      <c r="D417" s="784"/>
      <c r="E417" s="784"/>
      <c r="F417" s="784"/>
      <c r="G417" s="784"/>
      <c r="H417" s="784"/>
      <c r="I417" s="784"/>
      <c r="J417" s="784"/>
      <c r="K417" s="784"/>
      <c r="L417" s="784"/>
      <c r="M417" s="784"/>
      <c r="N417" s="785" t="s">
        <v>2273</v>
      </c>
      <c r="O417" s="785"/>
      <c r="P417" s="786" t="s">
        <v>2274</v>
      </c>
      <c r="Q417" s="786" t="s">
        <v>3816</v>
      </c>
      <c r="R417" s="787"/>
      <c r="S417" s="787"/>
      <c r="T417" s="787"/>
      <c r="U417" s="786" t="s">
        <v>3336</v>
      </c>
      <c r="V417" s="786"/>
    </row>
    <row r="418" spans="1:24" s="56" customFormat="1" ht="97.5" x14ac:dyDescent="0.25">
      <c r="A418" s="784"/>
      <c r="B418" s="784"/>
      <c r="C418" s="784"/>
      <c r="D418" s="784"/>
      <c r="E418" s="784"/>
      <c r="F418" s="784"/>
      <c r="G418" s="784"/>
      <c r="H418" s="784"/>
      <c r="I418" s="784"/>
      <c r="J418" s="784"/>
      <c r="K418" s="784"/>
      <c r="L418" s="784"/>
      <c r="M418" s="784"/>
      <c r="N418" s="785" t="s">
        <v>2275</v>
      </c>
      <c r="O418" s="785"/>
      <c r="P418" s="786" t="s">
        <v>5261</v>
      </c>
      <c r="Q418" s="786" t="s">
        <v>5262</v>
      </c>
      <c r="R418" s="787"/>
      <c r="S418" s="787"/>
      <c r="T418" s="787"/>
      <c r="U418" s="786" t="s">
        <v>3336</v>
      </c>
      <c r="V418" s="786"/>
    </row>
    <row r="419" spans="1:24" s="56" customFormat="1" ht="156" x14ac:dyDescent="0.25">
      <c r="A419" s="784"/>
      <c r="B419" s="784"/>
      <c r="C419" s="784"/>
      <c r="D419" s="784"/>
      <c r="E419" s="784"/>
      <c r="F419" s="784"/>
      <c r="G419" s="784"/>
      <c r="H419" s="784"/>
      <c r="I419" s="784"/>
      <c r="J419" s="784"/>
      <c r="K419" s="784"/>
      <c r="L419" s="784"/>
      <c r="M419" s="784"/>
      <c r="N419" s="785" t="s">
        <v>2278</v>
      </c>
      <c r="O419" s="785"/>
      <c r="P419" s="786" t="s">
        <v>2279</v>
      </c>
      <c r="Q419" s="786" t="s">
        <v>3810</v>
      </c>
      <c r="R419" s="787"/>
      <c r="S419" s="787"/>
      <c r="T419" s="787"/>
      <c r="U419" s="786" t="s">
        <v>3336</v>
      </c>
      <c r="V419" s="786"/>
    </row>
    <row r="420" spans="1:24" s="56" customFormat="1" ht="136.5" x14ac:dyDescent="0.25">
      <c r="A420" s="784"/>
      <c r="B420" s="784"/>
      <c r="C420" s="784"/>
      <c r="D420" s="784"/>
      <c r="E420" s="784"/>
      <c r="F420" s="784"/>
      <c r="G420" s="784"/>
      <c r="H420" s="784"/>
      <c r="I420" s="784"/>
      <c r="J420" s="784"/>
      <c r="K420" s="784"/>
      <c r="L420" s="784"/>
      <c r="M420" s="784"/>
      <c r="N420" s="785" t="s">
        <v>2280</v>
      </c>
      <c r="O420" s="785"/>
      <c r="P420" s="786" t="s">
        <v>2281</v>
      </c>
      <c r="Q420" s="786" t="s">
        <v>3812</v>
      </c>
      <c r="R420" s="787"/>
      <c r="S420" s="787"/>
      <c r="T420" s="787"/>
      <c r="U420" s="786" t="s">
        <v>3336</v>
      </c>
      <c r="V420" s="786"/>
    </row>
    <row r="421" spans="1:24" s="56" customFormat="1" ht="97.5" x14ac:dyDescent="0.25">
      <c r="A421" s="784"/>
      <c r="B421" s="784"/>
      <c r="C421" s="784"/>
      <c r="D421" s="784"/>
      <c r="E421" s="784"/>
      <c r="F421" s="784"/>
      <c r="G421" s="784"/>
      <c r="H421" s="784"/>
      <c r="I421" s="784"/>
      <c r="J421" s="784"/>
      <c r="K421" s="784"/>
      <c r="L421" s="784"/>
      <c r="M421" s="784"/>
      <c r="N421" s="785" t="s">
        <v>2282</v>
      </c>
      <c r="O421" s="785"/>
      <c r="P421" s="786" t="s">
        <v>2283</v>
      </c>
      <c r="Q421" s="786" t="s">
        <v>3808</v>
      </c>
      <c r="R421" s="787"/>
      <c r="S421" s="787"/>
      <c r="T421" s="787"/>
      <c r="U421" s="786" t="s">
        <v>3336</v>
      </c>
      <c r="V421" s="786"/>
    </row>
    <row r="422" spans="1:24" s="56" customFormat="1" ht="117" x14ac:dyDescent="0.25">
      <c r="A422" s="784"/>
      <c r="B422" s="784"/>
      <c r="C422" s="784"/>
      <c r="D422" s="784"/>
      <c r="E422" s="784"/>
      <c r="F422" s="784"/>
      <c r="G422" s="784"/>
      <c r="H422" s="784"/>
      <c r="I422" s="784"/>
      <c r="J422" s="784"/>
      <c r="K422" s="784"/>
      <c r="L422" s="784"/>
      <c r="M422" s="784"/>
      <c r="N422" s="785" t="s">
        <v>2284</v>
      </c>
      <c r="O422" s="785"/>
      <c r="P422" s="786" t="s">
        <v>2285</v>
      </c>
      <c r="Q422" s="786" t="s">
        <v>3811</v>
      </c>
      <c r="R422" s="787"/>
      <c r="S422" s="787"/>
      <c r="T422" s="787"/>
      <c r="U422" s="786" t="s">
        <v>3336</v>
      </c>
      <c r="V422" s="786"/>
    </row>
    <row r="423" spans="1:24" s="56" customFormat="1" ht="136.5" x14ac:dyDescent="0.25">
      <c r="A423" s="784"/>
      <c r="B423" s="784"/>
      <c r="C423" s="784"/>
      <c r="D423" s="784"/>
      <c r="E423" s="784"/>
      <c r="F423" s="784"/>
      <c r="G423" s="784"/>
      <c r="H423" s="784"/>
      <c r="I423" s="784"/>
      <c r="J423" s="784"/>
      <c r="K423" s="784"/>
      <c r="L423" s="784"/>
      <c r="M423" s="784"/>
      <c r="N423" s="785" t="s">
        <v>2286</v>
      </c>
      <c r="O423" s="785"/>
      <c r="P423" s="786" t="s">
        <v>2287</v>
      </c>
      <c r="Q423" s="786" t="s">
        <v>3809</v>
      </c>
      <c r="R423" s="787"/>
      <c r="S423" s="787"/>
      <c r="T423" s="787"/>
      <c r="U423" s="786" t="s">
        <v>3336</v>
      </c>
      <c r="V423" s="786"/>
    </row>
    <row r="424" spans="1:24" s="772" customFormat="1" ht="87" customHeight="1" x14ac:dyDescent="0.3">
      <c r="A424" s="766"/>
      <c r="B424" s="819"/>
      <c r="C424" s="767"/>
      <c r="D424" s="816"/>
      <c r="E424" s="816"/>
      <c r="F424" s="820"/>
      <c r="G424" s="816"/>
      <c r="H424" s="816"/>
      <c r="I424" s="820"/>
      <c r="J424" s="820"/>
      <c r="K424" s="785"/>
      <c r="L424" s="785"/>
      <c r="M424" s="820"/>
      <c r="N424" s="807" t="s">
        <v>1949</v>
      </c>
      <c r="O424" s="807"/>
      <c r="P424" s="786" t="s">
        <v>1950</v>
      </c>
      <c r="Q424" s="792" t="s">
        <v>5760</v>
      </c>
      <c r="R424" s="787" t="s">
        <v>3292</v>
      </c>
      <c r="S424" s="795">
        <v>70.599999999999994</v>
      </c>
      <c r="T424" s="795">
        <v>100</v>
      </c>
      <c r="U424" s="808" t="s">
        <v>5759</v>
      </c>
      <c r="V424" s="808" t="s">
        <v>5698</v>
      </c>
      <c r="W424" s="770"/>
      <c r="X424" s="771"/>
    </row>
    <row r="425" spans="1:24" s="62" customFormat="1" ht="117" x14ac:dyDescent="0.25">
      <c r="A425" s="784"/>
      <c r="B425" s="784"/>
      <c r="C425" s="784"/>
      <c r="D425" s="784"/>
      <c r="E425" s="784"/>
      <c r="F425" s="784"/>
      <c r="G425" s="784"/>
      <c r="H425" s="784"/>
      <c r="I425" s="784"/>
      <c r="J425" s="784"/>
      <c r="K425" s="784"/>
      <c r="L425" s="784"/>
      <c r="M425" s="784"/>
      <c r="N425" s="785" t="s">
        <v>1952</v>
      </c>
      <c r="O425" s="785"/>
      <c r="P425" s="786" t="s">
        <v>1953</v>
      </c>
      <c r="Q425" s="786" t="s">
        <v>3821</v>
      </c>
      <c r="R425" s="787"/>
      <c r="S425" s="787"/>
      <c r="T425" s="787"/>
      <c r="U425" s="786" t="s">
        <v>3336</v>
      </c>
      <c r="V425" s="786"/>
    </row>
    <row r="426" spans="1:24" s="56" customFormat="1" ht="97.5" x14ac:dyDescent="0.25">
      <c r="A426" s="784"/>
      <c r="B426" s="784"/>
      <c r="C426" s="784"/>
      <c r="D426" s="784"/>
      <c r="E426" s="784"/>
      <c r="F426" s="784"/>
      <c r="G426" s="784"/>
      <c r="H426" s="784"/>
      <c r="I426" s="784"/>
      <c r="J426" s="784"/>
      <c r="K426" s="784"/>
      <c r="L426" s="784"/>
      <c r="M426" s="784"/>
      <c r="N426" s="785" t="s">
        <v>1955</v>
      </c>
      <c r="O426" s="785"/>
      <c r="P426" s="786" t="s">
        <v>1956</v>
      </c>
      <c r="Q426" s="786" t="s">
        <v>3822</v>
      </c>
      <c r="R426" s="787"/>
      <c r="S426" s="787"/>
      <c r="T426" s="787"/>
      <c r="U426" s="786" t="s">
        <v>3336</v>
      </c>
      <c r="V426" s="786"/>
    </row>
    <row r="427" spans="1:24" s="772" customFormat="1" ht="87.4" customHeight="1" x14ac:dyDescent="0.3">
      <c r="A427" s="766"/>
      <c r="B427" s="819"/>
      <c r="C427" s="767"/>
      <c r="D427" s="816"/>
      <c r="E427" s="816"/>
      <c r="F427" s="820"/>
      <c r="G427" s="816"/>
      <c r="H427" s="816"/>
      <c r="I427" s="820"/>
      <c r="J427" s="820"/>
      <c r="K427" s="785"/>
      <c r="L427" s="785"/>
      <c r="M427" s="820"/>
      <c r="N427" s="792" t="s">
        <v>924</v>
      </c>
      <c r="O427" s="791"/>
      <c r="P427" s="786" t="s">
        <v>1852</v>
      </c>
      <c r="Q427" s="786" t="s">
        <v>5761</v>
      </c>
      <c r="R427" s="787" t="s">
        <v>3399</v>
      </c>
      <c r="S427" s="787" t="s">
        <v>4086</v>
      </c>
      <c r="T427" s="787" t="s">
        <v>3398</v>
      </c>
      <c r="U427" s="797" t="s">
        <v>4091</v>
      </c>
      <c r="V427" s="797" t="s">
        <v>1808</v>
      </c>
      <c r="W427" s="770"/>
      <c r="X427" s="771"/>
    </row>
    <row r="428" spans="1:24" s="56" customFormat="1" ht="58.5" x14ac:dyDescent="0.25">
      <c r="A428" s="784"/>
      <c r="B428" s="784"/>
      <c r="C428" s="784"/>
      <c r="D428" s="784"/>
      <c r="E428" s="784"/>
      <c r="F428" s="784"/>
      <c r="G428" s="784"/>
      <c r="H428" s="784"/>
      <c r="I428" s="784"/>
      <c r="J428" s="784"/>
      <c r="K428" s="784"/>
      <c r="L428" s="784"/>
      <c r="M428" s="784"/>
      <c r="N428" s="785" t="s">
        <v>939</v>
      </c>
      <c r="O428" s="785"/>
      <c r="P428" s="785" t="s">
        <v>940</v>
      </c>
      <c r="Q428" s="786" t="s">
        <v>941</v>
      </c>
      <c r="R428" s="787"/>
      <c r="S428" s="787"/>
      <c r="T428" s="787"/>
      <c r="U428" s="789" t="s">
        <v>1808</v>
      </c>
      <c r="V428" s="789"/>
    </row>
    <row r="429" spans="1:24" s="856" customFormat="1" ht="63" customHeight="1" x14ac:dyDescent="0.3">
      <c r="A429" s="766"/>
      <c r="B429" s="819"/>
      <c r="C429" s="767"/>
      <c r="D429" s="816"/>
      <c r="E429" s="816"/>
      <c r="F429" s="820"/>
      <c r="G429" s="816"/>
      <c r="H429" s="816"/>
      <c r="I429" s="820"/>
      <c r="J429" s="820"/>
      <c r="K429" s="785"/>
      <c r="L429" s="785"/>
      <c r="M429" s="820"/>
      <c r="N429" s="850" t="s">
        <v>953</v>
      </c>
      <c r="O429" s="850"/>
      <c r="P429" s="850"/>
      <c r="Q429" s="851" t="s">
        <v>5762</v>
      </c>
      <c r="R429" s="852"/>
      <c r="S429" s="852"/>
      <c r="T429" s="852"/>
      <c r="U429" s="869" t="s">
        <v>4091</v>
      </c>
      <c r="V429" s="869" t="s">
        <v>5763</v>
      </c>
      <c r="W429" s="854"/>
      <c r="X429" s="855"/>
    </row>
    <row r="430" spans="1:24" s="772" customFormat="1" ht="69.75" customHeight="1" x14ac:dyDescent="0.3">
      <c r="A430" s="766"/>
      <c r="B430" s="819"/>
      <c r="C430" s="767"/>
      <c r="D430" s="816"/>
      <c r="E430" s="816"/>
      <c r="F430" s="820"/>
      <c r="G430" s="816"/>
      <c r="H430" s="816"/>
      <c r="I430" s="820"/>
      <c r="J430" s="820"/>
      <c r="K430" s="785"/>
      <c r="L430" s="785"/>
      <c r="M430" s="820"/>
      <c r="N430" s="792" t="s">
        <v>924</v>
      </c>
      <c r="O430" s="791"/>
      <c r="P430" s="786" t="s">
        <v>1909</v>
      </c>
      <c r="Q430" s="786" t="s">
        <v>1886</v>
      </c>
      <c r="R430" s="787" t="s">
        <v>3400</v>
      </c>
      <c r="S430" s="787" t="s">
        <v>3401</v>
      </c>
      <c r="T430" s="787" t="s">
        <v>3401</v>
      </c>
      <c r="U430" s="797" t="s">
        <v>4091</v>
      </c>
      <c r="V430" s="797" t="s">
        <v>5764</v>
      </c>
      <c r="W430" s="770"/>
      <c r="X430" s="771"/>
    </row>
    <row r="431" spans="1:24" s="772" customFormat="1" ht="75.75" customHeight="1" x14ac:dyDescent="0.3">
      <c r="A431" s="766"/>
      <c r="B431" s="819"/>
      <c r="C431" s="767"/>
      <c r="D431" s="816"/>
      <c r="E431" s="816"/>
      <c r="F431" s="820"/>
      <c r="G431" s="816"/>
      <c r="H431" s="816"/>
      <c r="I431" s="820"/>
      <c r="J431" s="820"/>
      <c r="K431" s="785"/>
      <c r="L431" s="785"/>
      <c r="M431" s="820"/>
      <c r="N431" s="792" t="s">
        <v>924</v>
      </c>
      <c r="O431" s="792"/>
      <c r="P431" s="786" t="s">
        <v>925</v>
      </c>
      <c r="Q431" s="792" t="s">
        <v>5765</v>
      </c>
      <c r="R431" s="787" t="s">
        <v>3292</v>
      </c>
      <c r="S431" s="795">
        <v>60.5</v>
      </c>
      <c r="T431" s="795">
        <v>95</v>
      </c>
      <c r="U431" s="797" t="s">
        <v>4091</v>
      </c>
      <c r="V431" s="797" t="s">
        <v>794</v>
      </c>
      <c r="W431" s="770"/>
      <c r="X431" s="771"/>
    </row>
    <row r="432" spans="1:24" s="62" customFormat="1" ht="97.5" x14ac:dyDescent="0.25">
      <c r="A432" s="784"/>
      <c r="B432" s="784"/>
      <c r="C432" s="784"/>
      <c r="D432" s="784"/>
      <c r="E432" s="784"/>
      <c r="F432" s="784"/>
      <c r="G432" s="784"/>
      <c r="H432" s="784"/>
      <c r="I432" s="784"/>
      <c r="J432" s="784"/>
      <c r="K432" s="784"/>
      <c r="L432" s="784"/>
      <c r="M432" s="784"/>
      <c r="N432" s="785" t="s">
        <v>927</v>
      </c>
      <c r="O432" s="785"/>
      <c r="P432" s="785" t="s">
        <v>3661</v>
      </c>
      <c r="Q432" s="786" t="s">
        <v>1910</v>
      </c>
      <c r="R432" s="787"/>
      <c r="S432" s="787"/>
      <c r="T432" s="787"/>
      <c r="U432" s="789" t="s">
        <v>794</v>
      </c>
      <c r="V432" s="789"/>
    </row>
    <row r="433" spans="1:24" s="56" customFormat="1" ht="97.5" x14ac:dyDescent="0.25">
      <c r="A433" s="784"/>
      <c r="B433" s="784"/>
      <c r="C433" s="784"/>
      <c r="D433" s="784"/>
      <c r="E433" s="784"/>
      <c r="F433" s="784"/>
      <c r="G433" s="784"/>
      <c r="H433" s="784"/>
      <c r="I433" s="784"/>
      <c r="J433" s="784"/>
      <c r="K433" s="784"/>
      <c r="L433" s="784"/>
      <c r="M433" s="784"/>
      <c r="N433" s="785" t="s">
        <v>930</v>
      </c>
      <c r="O433" s="785"/>
      <c r="P433" s="785" t="s">
        <v>931</v>
      </c>
      <c r="Q433" s="786" t="s">
        <v>932</v>
      </c>
      <c r="R433" s="787"/>
      <c r="S433" s="787"/>
      <c r="T433" s="787"/>
      <c r="U433" s="789" t="s">
        <v>794</v>
      </c>
      <c r="V433" s="789"/>
    </row>
    <row r="434" spans="1:24" s="56" customFormat="1" ht="105" customHeight="1" x14ac:dyDescent="0.25">
      <c r="A434" s="784"/>
      <c r="B434" s="784"/>
      <c r="C434" s="784"/>
      <c r="D434" s="784"/>
      <c r="E434" s="784"/>
      <c r="F434" s="784"/>
      <c r="G434" s="784"/>
      <c r="H434" s="784"/>
      <c r="I434" s="784"/>
      <c r="J434" s="784"/>
      <c r="K434" s="784"/>
      <c r="L434" s="784"/>
      <c r="M434" s="784"/>
      <c r="N434" s="785" t="s">
        <v>933</v>
      </c>
      <c r="O434" s="785"/>
      <c r="P434" s="785" t="s">
        <v>934</v>
      </c>
      <c r="Q434" s="786" t="s">
        <v>935</v>
      </c>
      <c r="R434" s="787"/>
      <c r="S434" s="787"/>
      <c r="T434" s="787"/>
      <c r="U434" s="789" t="s">
        <v>794</v>
      </c>
      <c r="V434" s="789"/>
    </row>
    <row r="435" spans="1:24" s="62" customFormat="1" ht="81" customHeight="1" x14ac:dyDescent="0.25">
      <c r="A435" s="784"/>
      <c r="B435" s="784"/>
      <c r="C435" s="784"/>
      <c r="D435" s="784"/>
      <c r="E435" s="784"/>
      <c r="F435" s="784"/>
      <c r="G435" s="784"/>
      <c r="H435" s="784"/>
      <c r="I435" s="784"/>
      <c r="J435" s="784"/>
      <c r="K435" s="784"/>
      <c r="L435" s="784"/>
      <c r="M435" s="784"/>
      <c r="N435" s="785" t="s">
        <v>936</v>
      </c>
      <c r="O435" s="785"/>
      <c r="P435" s="785" t="s">
        <v>937</v>
      </c>
      <c r="Q435" s="786" t="s">
        <v>938</v>
      </c>
      <c r="R435" s="787"/>
      <c r="S435" s="787"/>
      <c r="T435" s="787"/>
      <c r="U435" s="789" t="s">
        <v>794</v>
      </c>
      <c r="V435" s="789"/>
    </row>
    <row r="436" spans="1:24" s="62" customFormat="1" ht="58.5" x14ac:dyDescent="0.25">
      <c r="A436" s="784"/>
      <c r="B436" s="784"/>
      <c r="C436" s="784"/>
      <c r="D436" s="784"/>
      <c r="E436" s="784"/>
      <c r="F436" s="784"/>
      <c r="G436" s="784"/>
      <c r="H436" s="784"/>
      <c r="I436" s="784"/>
      <c r="J436" s="784"/>
      <c r="K436" s="784"/>
      <c r="L436" s="784"/>
      <c r="M436" s="784"/>
      <c r="N436" s="785" t="s">
        <v>939</v>
      </c>
      <c r="O436" s="785"/>
      <c r="P436" s="785" t="s">
        <v>940</v>
      </c>
      <c r="Q436" s="786" t="s">
        <v>941</v>
      </c>
      <c r="R436" s="787"/>
      <c r="S436" s="787"/>
      <c r="T436" s="787"/>
      <c r="U436" s="789" t="s">
        <v>794</v>
      </c>
      <c r="V436" s="789"/>
    </row>
    <row r="437" spans="1:24" s="772" customFormat="1" ht="81.75" customHeight="1" x14ac:dyDescent="0.3">
      <c r="A437" s="766"/>
      <c r="B437" s="819"/>
      <c r="C437" s="767"/>
      <c r="D437" s="816"/>
      <c r="E437" s="816"/>
      <c r="F437" s="820"/>
      <c r="G437" s="816"/>
      <c r="H437" s="816"/>
      <c r="I437" s="820"/>
      <c r="J437" s="820"/>
      <c r="K437" s="785"/>
      <c r="L437" s="785"/>
      <c r="M437" s="820"/>
      <c r="N437" s="792" t="s">
        <v>924</v>
      </c>
      <c r="O437" s="792"/>
      <c r="P437" s="786" t="s">
        <v>1885</v>
      </c>
      <c r="Q437" s="786" t="s">
        <v>1886</v>
      </c>
      <c r="R437" s="787" t="s">
        <v>3399</v>
      </c>
      <c r="S437" s="787">
        <v>100</v>
      </c>
      <c r="T437" s="787">
        <v>100</v>
      </c>
      <c r="U437" s="797" t="s">
        <v>4091</v>
      </c>
      <c r="V437" s="797" t="s">
        <v>5766</v>
      </c>
      <c r="W437" s="770"/>
      <c r="X437" s="771"/>
    </row>
    <row r="438" spans="1:24" s="56" customFormat="1" ht="97.5" x14ac:dyDescent="0.25">
      <c r="A438" s="784"/>
      <c r="B438" s="784"/>
      <c r="C438" s="784"/>
      <c r="D438" s="784"/>
      <c r="E438" s="784"/>
      <c r="F438" s="784"/>
      <c r="G438" s="784"/>
      <c r="H438" s="784"/>
      <c r="I438" s="784"/>
      <c r="J438" s="784"/>
      <c r="K438" s="784"/>
      <c r="L438" s="784"/>
      <c r="M438" s="784"/>
      <c r="N438" s="785" t="s">
        <v>927</v>
      </c>
      <c r="O438" s="785"/>
      <c r="P438" s="786" t="s">
        <v>1887</v>
      </c>
      <c r="Q438" s="786" t="s">
        <v>1910</v>
      </c>
      <c r="R438" s="787"/>
      <c r="S438" s="787"/>
      <c r="T438" s="787"/>
      <c r="U438" s="789" t="s">
        <v>3397</v>
      </c>
      <c r="V438" s="789"/>
    </row>
    <row r="439" spans="1:24" s="772" customFormat="1" ht="60.75" customHeight="1" x14ac:dyDescent="0.3">
      <c r="A439" s="766"/>
      <c r="B439" s="819"/>
      <c r="C439" s="767"/>
      <c r="D439" s="816"/>
      <c r="E439" s="816"/>
      <c r="F439" s="820"/>
      <c r="G439" s="816"/>
      <c r="H439" s="816"/>
      <c r="I439" s="820"/>
      <c r="J439" s="820"/>
      <c r="K439" s="785"/>
      <c r="L439" s="785"/>
      <c r="M439" s="820"/>
      <c r="N439" s="791" t="s">
        <v>2114</v>
      </c>
      <c r="O439" s="791"/>
      <c r="P439" s="775" t="s">
        <v>2342</v>
      </c>
      <c r="Q439" s="792" t="s">
        <v>5767</v>
      </c>
      <c r="R439" s="870" t="s">
        <v>3430</v>
      </c>
      <c r="S439" s="871">
        <v>14000</v>
      </c>
      <c r="T439" s="871">
        <v>19448.099999999999</v>
      </c>
      <c r="U439" s="797" t="s">
        <v>4091</v>
      </c>
      <c r="V439" s="797" t="s">
        <v>3431</v>
      </c>
      <c r="W439" s="770"/>
      <c r="X439" s="771"/>
    </row>
    <row r="440" spans="1:24" s="875" customFormat="1" ht="78" x14ac:dyDescent="0.25">
      <c r="A440" s="872"/>
      <c r="B440" s="872"/>
      <c r="C440" s="872"/>
      <c r="D440" s="872"/>
      <c r="E440" s="872"/>
      <c r="F440" s="872"/>
      <c r="G440" s="872"/>
      <c r="H440" s="872"/>
      <c r="I440" s="872"/>
      <c r="J440" s="872"/>
      <c r="K440" s="872"/>
      <c r="L440" s="872"/>
      <c r="M440" s="872"/>
      <c r="N440" s="767" t="s">
        <v>2344</v>
      </c>
      <c r="O440" s="767"/>
      <c r="P440" s="873" t="s">
        <v>2345</v>
      </c>
      <c r="Q440" s="874" t="s">
        <v>5178</v>
      </c>
      <c r="R440" s="870"/>
      <c r="S440" s="857"/>
      <c r="T440" s="857"/>
      <c r="U440" s="839" t="s">
        <v>3431</v>
      </c>
      <c r="V440" s="839"/>
    </row>
    <row r="441" spans="1:24" s="875" customFormat="1" ht="117" x14ac:dyDescent="0.25">
      <c r="A441" s="872"/>
      <c r="B441" s="872"/>
      <c r="C441" s="872"/>
      <c r="D441" s="872"/>
      <c r="E441" s="872"/>
      <c r="F441" s="872"/>
      <c r="G441" s="872"/>
      <c r="H441" s="872"/>
      <c r="I441" s="872"/>
      <c r="J441" s="872"/>
      <c r="K441" s="872"/>
      <c r="L441" s="872"/>
      <c r="M441" s="872"/>
      <c r="N441" s="767" t="s">
        <v>2339</v>
      </c>
      <c r="O441" s="767"/>
      <c r="P441" s="775" t="s">
        <v>5395</v>
      </c>
      <c r="Q441" s="775" t="s">
        <v>2341</v>
      </c>
      <c r="R441" s="870"/>
      <c r="S441" s="857"/>
      <c r="T441" s="857"/>
      <c r="U441" s="839" t="s">
        <v>3431</v>
      </c>
      <c r="V441" s="839"/>
    </row>
    <row r="442" spans="1:24" s="875" customFormat="1" ht="156" x14ac:dyDescent="0.25">
      <c r="A442" s="872"/>
      <c r="B442" s="872"/>
      <c r="C442" s="872"/>
      <c r="D442" s="872"/>
      <c r="E442" s="872"/>
      <c r="F442" s="872"/>
      <c r="G442" s="872"/>
      <c r="H442" s="872"/>
      <c r="I442" s="872"/>
      <c r="J442" s="872"/>
      <c r="K442" s="872"/>
      <c r="L442" s="872"/>
      <c r="M442" s="872"/>
      <c r="N442" s="767" t="s">
        <v>2336</v>
      </c>
      <c r="O442" s="767"/>
      <c r="P442" s="876" t="s">
        <v>2337</v>
      </c>
      <c r="Q442" s="877" t="s">
        <v>2338</v>
      </c>
      <c r="R442" s="870"/>
      <c r="S442" s="857"/>
      <c r="T442" s="857"/>
      <c r="U442" s="839" t="s">
        <v>3431</v>
      </c>
      <c r="V442" s="839"/>
    </row>
    <row r="443" spans="1:24" s="875" customFormat="1" ht="58.5" x14ac:dyDescent="0.25">
      <c r="A443" s="872"/>
      <c r="B443" s="872"/>
      <c r="C443" s="872"/>
      <c r="D443" s="872"/>
      <c r="E443" s="872"/>
      <c r="F443" s="872"/>
      <c r="G443" s="872"/>
      <c r="H443" s="872"/>
      <c r="I443" s="872"/>
      <c r="J443" s="872"/>
      <c r="K443" s="872"/>
      <c r="L443" s="872"/>
      <c r="M443" s="872"/>
      <c r="N443" s="767" t="s">
        <v>2347</v>
      </c>
      <c r="O443" s="767"/>
      <c r="P443" s="873" t="s">
        <v>5180</v>
      </c>
      <c r="Q443" s="874" t="s">
        <v>5179</v>
      </c>
      <c r="R443" s="870"/>
      <c r="S443" s="857"/>
      <c r="T443" s="857"/>
      <c r="U443" s="839" t="s">
        <v>3431</v>
      </c>
      <c r="V443" s="839"/>
    </row>
    <row r="444" spans="1:24" s="875" customFormat="1" ht="117" x14ac:dyDescent="0.25">
      <c r="A444" s="872"/>
      <c r="B444" s="872"/>
      <c r="C444" s="872"/>
      <c r="D444" s="872"/>
      <c r="E444" s="872"/>
      <c r="F444" s="872"/>
      <c r="G444" s="872"/>
      <c r="H444" s="872"/>
      <c r="I444" s="872"/>
      <c r="J444" s="872"/>
      <c r="K444" s="872"/>
      <c r="L444" s="872"/>
      <c r="M444" s="872"/>
      <c r="N444" s="767" t="s">
        <v>2350</v>
      </c>
      <c r="O444" s="767"/>
      <c r="P444" s="874" t="s">
        <v>2351</v>
      </c>
      <c r="Q444" s="874" t="s">
        <v>5396</v>
      </c>
      <c r="R444" s="870"/>
      <c r="S444" s="857"/>
      <c r="T444" s="857"/>
      <c r="U444" s="839" t="s">
        <v>3431</v>
      </c>
      <c r="V444" s="839"/>
    </row>
    <row r="445" spans="1:24" s="875" customFormat="1" ht="78" x14ac:dyDescent="0.25">
      <c r="A445" s="872"/>
      <c r="B445" s="872"/>
      <c r="C445" s="872"/>
      <c r="D445" s="872"/>
      <c r="E445" s="872"/>
      <c r="F445" s="872"/>
      <c r="G445" s="872"/>
      <c r="H445" s="872"/>
      <c r="I445" s="872"/>
      <c r="J445" s="872"/>
      <c r="K445" s="872"/>
      <c r="L445" s="872"/>
      <c r="M445" s="872"/>
      <c r="N445" s="767" t="s">
        <v>2353</v>
      </c>
      <c r="O445" s="767"/>
      <c r="P445" s="873" t="s">
        <v>2354</v>
      </c>
      <c r="Q445" s="874" t="s">
        <v>2355</v>
      </c>
      <c r="R445" s="870"/>
      <c r="S445" s="857"/>
      <c r="T445" s="857"/>
      <c r="U445" s="839" t="s">
        <v>3431</v>
      </c>
      <c r="V445" s="839"/>
    </row>
    <row r="446" spans="1:24" s="875" customFormat="1" ht="117" x14ac:dyDescent="0.25">
      <c r="A446" s="872"/>
      <c r="B446" s="872"/>
      <c r="C446" s="872"/>
      <c r="D446" s="872"/>
      <c r="E446" s="872"/>
      <c r="F446" s="872"/>
      <c r="G446" s="872"/>
      <c r="H446" s="872"/>
      <c r="I446" s="872"/>
      <c r="J446" s="872"/>
      <c r="K446" s="872"/>
      <c r="L446" s="872"/>
      <c r="M446" s="872"/>
      <c r="N446" s="767" t="s">
        <v>2356</v>
      </c>
      <c r="O446" s="767"/>
      <c r="P446" s="775" t="s">
        <v>5397</v>
      </c>
      <c r="Q446" s="775" t="s">
        <v>2358</v>
      </c>
      <c r="R446" s="870"/>
      <c r="S446" s="857"/>
      <c r="T446" s="857"/>
      <c r="U446" s="839" t="s">
        <v>3431</v>
      </c>
      <c r="V446" s="839"/>
    </row>
    <row r="447" spans="1:24" s="875" customFormat="1" ht="97.5" x14ac:dyDescent="0.25">
      <c r="A447" s="872"/>
      <c r="B447" s="872"/>
      <c r="C447" s="872"/>
      <c r="D447" s="872"/>
      <c r="E447" s="872"/>
      <c r="F447" s="872"/>
      <c r="G447" s="872"/>
      <c r="H447" s="872"/>
      <c r="I447" s="872"/>
      <c r="J447" s="872"/>
      <c r="K447" s="872"/>
      <c r="L447" s="872"/>
      <c r="M447" s="872"/>
      <c r="N447" s="767" t="s">
        <v>2359</v>
      </c>
      <c r="O447" s="767"/>
      <c r="P447" s="775" t="s">
        <v>2360</v>
      </c>
      <c r="Q447" s="775" t="s">
        <v>5398</v>
      </c>
      <c r="R447" s="870"/>
      <c r="S447" s="857"/>
      <c r="T447" s="857"/>
      <c r="U447" s="839" t="s">
        <v>3431</v>
      </c>
      <c r="V447" s="839"/>
    </row>
    <row r="448" spans="1:24" s="772" customFormat="1" ht="76.5" customHeight="1" x14ac:dyDescent="0.3">
      <c r="A448" s="766"/>
      <c r="B448" s="819"/>
      <c r="C448" s="767"/>
      <c r="D448" s="816"/>
      <c r="E448" s="816"/>
      <c r="F448" s="820"/>
      <c r="G448" s="816"/>
      <c r="H448" s="816"/>
      <c r="I448" s="820"/>
      <c r="J448" s="820"/>
      <c r="K448" s="785"/>
      <c r="L448" s="785"/>
      <c r="M448" s="820"/>
      <c r="N448" s="791" t="s">
        <v>229</v>
      </c>
      <c r="O448" s="791"/>
      <c r="P448" s="785" t="s">
        <v>230</v>
      </c>
      <c r="Q448" s="791" t="s">
        <v>5768</v>
      </c>
      <c r="R448" s="787" t="s">
        <v>3292</v>
      </c>
      <c r="S448" s="795">
        <v>45.420898513008424</v>
      </c>
      <c r="T448" s="795">
        <v>56.523831619891375</v>
      </c>
      <c r="U448" s="791" t="s">
        <v>4091</v>
      </c>
      <c r="V448" s="791" t="s">
        <v>228</v>
      </c>
      <c r="W448" s="770"/>
      <c r="X448" s="771"/>
    </row>
    <row r="449" spans="1:22" s="56" customFormat="1" ht="78" x14ac:dyDescent="0.25">
      <c r="A449" s="784"/>
      <c r="B449" s="784"/>
      <c r="C449" s="784"/>
      <c r="D449" s="784"/>
      <c r="E449" s="784"/>
      <c r="F449" s="784"/>
      <c r="G449" s="784"/>
      <c r="H449" s="784"/>
      <c r="I449" s="784"/>
      <c r="J449" s="784"/>
      <c r="K449" s="784"/>
      <c r="L449" s="784"/>
      <c r="M449" s="784"/>
      <c r="N449" s="791" t="s">
        <v>232</v>
      </c>
      <c r="O449" s="791"/>
      <c r="P449" s="791" t="s">
        <v>3670</v>
      </c>
      <c r="Q449" s="792" t="s">
        <v>3671</v>
      </c>
      <c r="R449" s="804"/>
      <c r="S449" s="804"/>
      <c r="T449" s="878"/>
      <c r="U449" s="789" t="s">
        <v>228</v>
      </c>
      <c r="V449" s="789"/>
    </row>
    <row r="450" spans="1:22" s="801" customFormat="1" ht="78" x14ac:dyDescent="0.25">
      <c r="A450" s="798"/>
      <c r="B450" s="798"/>
      <c r="C450" s="798"/>
      <c r="D450" s="798"/>
      <c r="E450" s="798"/>
      <c r="F450" s="798"/>
      <c r="G450" s="798"/>
      <c r="H450" s="798"/>
      <c r="I450" s="798"/>
      <c r="J450" s="798"/>
      <c r="K450" s="798"/>
      <c r="L450" s="798"/>
      <c r="M450" s="798"/>
      <c r="N450" s="785" t="s">
        <v>235</v>
      </c>
      <c r="O450" s="785"/>
      <c r="P450" s="786" t="s">
        <v>236</v>
      </c>
      <c r="Q450" s="786" t="s">
        <v>237</v>
      </c>
      <c r="R450" s="799"/>
      <c r="S450" s="799"/>
      <c r="T450" s="800"/>
      <c r="U450" s="789" t="s">
        <v>228</v>
      </c>
      <c r="V450" s="789"/>
    </row>
    <row r="451" spans="1:22" s="801" customFormat="1" ht="97.5" x14ac:dyDescent="0.25">
      <c r="A451" s="798"/>
      <c r="B451" s="798"/>
      <c r="C451" s="798"/>
      <c r="D451" s="798"/>
      <c r="E451" s="798"/>
      <c r="F451" s="798"/>
      <c r="G451" s="798"/>
      <c r="H451" s="798"/>
      <c r="I451" s="798"/>
      <c r="J451" s="798"/>
      <c r="K451" s="798"/>
      <c r="L451" s="798"/>
      <c r="M451" s="798"/>
      <c r="N451" s="785" t="s">
        <v>238</v>
      </c>
      <c r="O451" s="785"/>
      <c r="P451" s="786" t="s">
        <v>239</v>
      </c>
      <c r="Q451" s="786" t="s">
        <v>240</v>
      </c>
      <c r="R451" s="799"/>
      <c r="S451" s="799"/>
      <c r="T451" s="800"/>
      <c r="U451" s="789" t="s">
        <v>228</v>
      </c>
      <c r="V451" s="789"/>
    </row>
    <row r="452" spans="1:22" s="801" customFormat="1" ht="117" x14ac:dyDescent="0.25">
      <c r="A452" s="798"/>
      <c r="B452" s="798"/>
      <c r="C452" s="798"/>
      <c r="D452" s="798"/>
      <c r="E452" s="798"/>
      <c r="F452" s="798"/>
      <c r="G452" s="798"/>
      <c r="H452" s="798"/>
      <c r="I452" s="798"/>
      <c r="J452" s="798"/>
      <c r="K452" s="798"/>
      <c r="L452" s="798"/>
      <c r="M452" s="798"/>
      <c r="N452" s="785" t="s">
        <v>241</v>
      </c>
      <c r="O452" s="785"/>
      <c r="P452" s="785" t="s">
        <v>3669</v>
      </c>
      <c r="Q452" s="786" t="s">
        <v>243</v>
      </c>
      <c r="R452" s="799"/>
      <c r="S452" s="799"/>
      <c r="T452" s="800"/>
      <c r="U452" s="789" t="s">
        <v>228</v>
      </c>
      <c r="V452" s="789"/>
    </row>
    <row r="453" spans="1:22" s="801" customFormat="1" ht="78" x14ac:dyDescent="0.25">
      <c r="A453" s="798"/>
      <c r="B453" s="798"/>
      <c r="C453" s="798"/>
      <c r="D453" s="798"/>
      <c r="E453" s="798"/>
      <c r="F453" s="798"/>
      <c r="G453" s="798"/>
      <c r="H453" s="798"/>
      <c r="I453" s="798"/>
      <c r="J453" s="798"/>
      <c r="K453" s="798"/>
      <c r="L453" s="798"/>
      <c r="M453" s="798"/>
      <c r="N453" s="785" t="s">
        <v>244</v>
      </c>
      <c r="O453" s="785"/>
      <c r="P453" s="785" t="s">
        <v>3659</v>
      </c>
      <c r="Q453" s="786" t="s">
        <v>246</v>
      </c>
      <c r="R453" s="799"/>
      <c r="S453" s="799"/>
      <c r="T453" s="800"/>
      <c r="U453" s="789" t="s">
        <v>228</v>
      </c>
      <c r="V453" s="789"/>
    </row>
    <row r="454" spans="1:22" s="801" customFormat="1" ht="78" x14ac:dyDescent="0.25">
      <c r="A454" s="798"/>
      <c r="B454" s="798"/>
      <c r="C454" s="798"/>
      <c r="D454" s="798"/>
      <c r="E454" s="798"/>
      <c r="F454" s="798"/>
      <c r="G454" s="798"/>
      <c r="H454" s="798"/>
      <c r="I454" s="798"/>
      <c r="J454" s="798"/>
      <c r="K454" s="798"/>
      <c r="L454" s="798"/>
      <c r="M454" s="798"/>
      <c r="N454" s="791" t="s">
        <v>247</v>
      </c>
      <c r="O454" s="791"/>
      <c r="P454" s="791" t="s">
        <v>3672</v>
      </c>
      <c r="Q454" s="792" t="s">
        <v>3673</v>
      </c>
      <c r="R454" s="804"/>
      <c r="S454" s="804"/>
      <c r="T454" s="878"/>
      <c r="U454" s="789" t="s">
        <v>228</v>
      </c>
      <c r="V454" s="789"/>
    </row>
    <row r="455" spans="1:22" s="801" customFormat="1" ht="97.5" x14ac:dyDescent="0.25">
      <c r="A455" s="798"/>
      <c r="B455" s="798"/>
      <c r="C455" s="798"/>
      <c r="D455" s="798"/>
      <c r="E455" s="798"/>
      <c r="F455" s="798"/>
      <c r="G455" s="798"/>
      <c r="H455" s="798"/>
      <c r="I455" s="798"/>
      <c r="J455" s="798"/>
      <c r="K455" s="798"/>
      <c r="L455" s="798"/>
      <c r="M455" s="798"/>
      <c r="N455" s="785" t="s">
        <v>250</v>
      </c>
      <c r="O455" s="785"/>
      <c r="P455" s="786" t="s">
        <v>3680</v>
      </c>
      <c r="Q455" s="786" t="s">
        <v>3681</v>
      </c>
      <c r="R455" s="799"/>
      <c r="S455" s="799"/>
      <c r="T455" s="800"/>
      <c r="U455" s="789" t="s">
        <v>228</v>
      </c>
      <c r="V455" s="789"/>
    </row>
    <row r="456" spans="1:22" s="801" customFormat="1" ht="63.75" customHeight="1" x14ac:dyDescent="0.25">
      <c r="A456" s="798"/>
      <c r="B456" s="798"/>
      <c r="C456" s="798"/>
      <c r="D456" s="798"/>
      <c r="E456" s="798"/>
      <c r="F456" s="798"/>
      <c r="G456" s="798"/>
      <c r="H456" s="798"/>
      <c r="I456" s="798"/>
      <c r="J456" s="798"/>
      <c r="K456" s="798"/>
      <c r="L456" s="798"/>
      <c r="M456" s="798"/>
      <c r="N456" s="785" t="s">
        <v>253</v>
      </c>
      <c r="O456" s="785"/>
      <c r="P456" s="786" t="s">
        <v>254</v>
      </c>
      <c r="Q456" s="786" t="s">
        <v>3655</v>
      </c>
      <c r="R456" s="799"/>
      <c r="S456" s="799"/>
      <c r="T456" s="800"/>
      <c r="U456" s="789" t="s">
        <v>228</v>
      </c>
      <c r="V456" s="789"/>
    </row>
    <row r="457" spans="1:22" s="801" customFormat="1" ht="117" x14ac:dyDescent="0.25">
      <c r="A457" s="798"/>
      <c r="B457" s="798"/>
      <c r="C457" s="798"/>
      <c r="D457" s="798"/>
      <c r="E457" s="798"/>
      <c r="F457" s="798"/>
      <c r="G457" s="798"/>
      <c r="H457" s="798"/>
      <c r="I457" s="798"/>
      <c r="J457" s="798"/>
      <c r="K457" s="798"/>
      <c r="L457" s="798"/>
      <c r="M457" s="798"/>
      <c r="N457" s="785" t="s">
        <v>256</v>
      </c>
      <c r="O457" s="785"/>
      <c r="P457" s="786" t="s">
        <v>257</v>
      </c>
      <c r="Q457" s="786" t="s">
        <v>258</v>
      </c>
      <c r="R457" s="799"/>
      <c r="S457" s="799"/>
      <c r="T457" s="800"/>
      <c r="U457" s="789" t="s">
        <v>228</v>
      </c>
      <c r="V457" s="789"/>
    </row>
    <row r="458" spans="1:22" s="801" customFormat="1" ht="78" x14ac:dyDescent="0.25">
      <c r="A458" s="798"/>
      <c r="B458" s="798"/>
      <c r="C458" s="798"/>
      <c r="D458" s="798"/>
      <c r="E458" s="798"/>
      <c r="F458" s="798"/>
      <c r="G458" s="798"/>
      <c r="H458" s="798"/>
      <c r="I458" s="798"/>
      <c r="J458" s="798"/>
      <c r="K458" s="798"/>
      <c r="L458" s="798"/>
      <c r="M458" s="798"/>
      <c r="N458" s="785" t="s">
        <v>259</v>
      </c>
      <c r="O458" s="785"/>
      <c r="P458" s="785" t="s">
        <v>3667</v>
      </c>
      <c r="Q458" s="786" t="s">
        <v>3668</v>
      </c>
      <c r="R458" s="799"/>
      <c r="S458" s="799"/>
      <c r="T458" s="800"/>
      <c r="U458" s="789" t="s">
        <v>228</v>
      </c>
      <c r="V458" s="789"/>
    </row>
    <row r="459" spans="1:22" s="801" customFormat="1" ht="136.5" x14ac:dyDescent="0.25">
      <c r="A459" s="798"/>
      <c r="B459" s="798"/>
      <c r="C459" s="798"/>
      <c r="D459" s="798"/>
      <c r="E459" s="798"/>
      <c r="F459" s="798"/>
      <c r="G459" s="798"/>
      <c r="H459" s="798"/>
      <c r="I459" s="798"/>
      <c r="J459" s="798"/>
      <c r="K459" s="798"/>
      <c r="L459" s="798"/>
      <c r="M459" s="798"/>
      <c r="N459" s="785" t="s">
        <v>262</v>
      </c>
      <c r="O459" s="785"/>
      <c r="P459" s="786" t="s">
        <v>263</v>
      </c>
      <c r="Q459" s="786" t="s">
        <v>264</v>
      </c>
      <c r="R459" s="799"/>
      <c r="S459" s="799"/>
      <c r="T459" s="800"/>
      <c r="U459" s="789" t="s">
        <v>228</v>
      </c>
      <c r="V459" s="789"/>
    </row>
    <row r="460" spans="1:22" s="801" customFormat="1" ht="79.5" customHeight="1" x14ac:dyDescent="0.25">
      <c r="A460" s="798"/>
      <c r="B460" s="798"/>
      <c r="C460" s="798"/>
      <c r="D460" s="798"/>
      <c r="E460" s="798"/>
      <c r="F460" s="798"/>
      <c r="G460" s="798"/>
      <c r="H460" s="798"/>
      <c r="I460" s="798"/>
      <c r="J460" s="798"/>
      <c r="K460" s="798"/>
      <c r="L460" s="798"/>
      <c r="M460" s="798"/>
      <c r="N460" s="785" t="s">
        <v>265</v>
      </c>
      <c r="O460" s="785"/>
      <c r="P460" s="786" t="s">
        <v>5482</v>
      </c>
      <c r="Q460" s="786" t="s">
        <v>267</v>
      </c>
      <c r="R460" s="799"/>
      <c r="S460" s="799"/>
      <c r="T460" s="800"/>
      <c r="U460" s="789" t="s">
        <v>228</v>
      </c>
      <c r="V460" s="789"/>
    </row>
    <row r="461" spans="1:22" s="801" customFormat="1" ht="78" x14ac:dyDescent="0.25">
      <c r="A461" s="798"/>
      <c r="B461" s="798"/>
      <c r="C461" s="798"/>
      <c r="D461" s="798"/>
      <c r="E461" s="798"/>
      <c r="F461" s="798"/>
      <c r="G461" s="798"/>
      <c r="H461" s="798"/>
      <c r="I461" s="798"/>
      <c r="J461" s="798"/>
      <c r="K461" s="798"/>
      <c r="L461" s="798"/>
      <c r="M461" s="798"/>
      <c r="N461" s="785" t="s">
        <v>268</v>
      </c>
      <c r="O461" s="785"/>
      <c r="P461" s="786" t="s">
        <v>5483</v>
      </c>
      <c r="Q461" s="786" t="s">
        <v>5484</v>
      </c>
      <c r="R461" s="799"/>
      <c r="S461" s="799"/>
      <c r="T461" s="800"/>
      <c r="U461" s="789" t="s">
        <v>228</v>
      </c>
      <c r="V461" s="789"/>
    </row>
    <row r="462" spans="1:22" s="801" customFormat="1" ht="77.25" customHeight="1" x14ac:dyDescent="0.25">
      <c r="A462" s="798"/>
      <c r="B462" s="798"/>
      <c r="C462" s="798"/>
      <c r="D462" s="798"/>
      <c r="E462" s="798"/>
      <c r="F462" s="798"/>
      <c r="G462" s="798"/>
      <c r="H462" s="798"/>
      <c r="I462" s="798"/>
      <c r="J462" s="798"/>
      <c r="K462" s="798"/>
      <c r="L462" s="798"/>
      <c r="M462" s="798"/>
      <c r="N462" s="785" t="s">
        <v>271</v>
      </c>
      <c r="O462" s="785"/>
      <c r="P462" s="786" t="s">
        <v>272</v>
      </c>
      <c r="Q462" s="786" t="s">
        <v>273</v>
      </c>
      <c r="R462" s="799"/>
      <c r="S462" s="799"/>
      <c r="T462" s="800"/>
      <c r="U462" s="789" t="s">
        <v>228</v>
      </c>
      <c r="V462" s="789"/>
    </row>
    <row r="463" spans="1:22" s="801" customFormat="1" ht="97.5" x14ac:dyDescent="0.25">
      <c r="A463" s="798"/>
      <c r="B463" s="798"/>
      <c r="C463" s="798"/>
      <c r="D463" s="798"/>
      <c r="E463" s="798"/>
      <c r="F463" s="798"/>
      <c r="G463" s="798"/>
      <c r="H463" s="798"/>
      <c r="I463" s="798"/>
      <c r="J463" s="798"/>
      <c r="K463" s="798"/>
      <c r="L463" s="798"/>
      <c r="M463" s="798"/>
      <c r="N463" s="785" t="s">
        <v>274</v>
      </c>
      <c r="O463" s="785"/>
      <c r="P463" s="786" t="s">
        <v>275</v>
      </c>
      <c r="Q463" s="786" t="s">
        <v>3849</v>
      </c>
      <c r="R463" s="799"/>
      <c r="S463" s="799"/>
      <c r="T463" s="800"/>
      <c r="U463" s="789" t="s">
        <v>228</v>
      </c>
      <c r="V463" s="789"/>
    </row>
    <row r="464" spans="1:22" s="801" customFormat="1" ht="136.5" x14ac:dyDescent="0.25">
      <c r="A464" s="798"/>
      <c r="B464" s="798"/>
      <c r="C464" s="798"/>
      <c r="D464" s="798"/>
      <c r="E464" s="798"/>
      <c r="F464" s="798"/>
      <c r="G464" s="798"/>
      <c r="H464" s="798"/>
      <c r="I464" s="798"/>
      <c r="J464" s="798"/>
      <c r="K464" s="798"/>
      <c r="L464" s="798"/>
      <c r="M464" s="798"/>
      <c r="N464" s="785" t="s">
        <v>277</v>
      </c>
      <c r="O464" s="785"/>
      <c r="P464" s="786" t="s">
        <v>5485</v>
      </c>
      <c r="Q464" s="786" t="s">
        <v>279</v>
      </c>
      <c r="R464" s="799"/>
      <c r="S464" s="799"/>
      <c r="T464" s="800"/>
      <c r="U464" s="789" t="s">
        <v>228</v>
      </c>
      <c r="V464" s="789"/>
    </row>
    <row r="465" spans="1:24" s="880" customFormat="1" ht="78" x14ac:dyDescent="0.25">
      <c r="A465" s="798"/>
      <c r="B465" s="798"/>
      <c r="C465" s="798"/>
      <c r="D465" s="798"/>
      <c r="E465" s="798"/>
      <c r="F465" s="798"/>
      <c r="G465" s="798"/>
      <c r="H465" s="798"/>
      <c r="I465" s="798"/>
      <c r="J465" s="798"/>
      <c r="K465" s="798"/>
      <c r="L465" s="798"/>
      <c r="M465" s="798"/>
      <c r="N465" s="791" t="s">
        <v>280</v>
      </c>
      <c r="O465" s="791"/>
      <c r="P465" s="792" t="s">
        <v>281</v>
      </c>
      <c r="Q465" s="792" t="s">
        <v>5486</v>
      </c>
      <c r="R465" s="804"/>
      <c r="S465" s="804"/>
      <c r="T465" s="878"/>
      <c r="U465" s="879" t="s">
        <v>228</v>
      </c>
      <c r="V465" s="879"/>
    </row>
    <row r="466" spans="1:24" s="801" customFormat="1" ht="136.5" x14ac:dyDescent="0.25">
      <c r="A466" s="798"/>
      <c r="B466" s="798"/>
      <c r="C466" s="798"/>
      <c r="D466" s="798"/>
      <c r="E466" s="798"/>
      <c r="F466" s="798"/>
      <c r="G466" s="798"/>
      <c r="H466" s="798"/>
      <c r="I466" s="798"/>
      <c r="J466" s="798"/>
      <c r="K466" s="798"/>
      <c r="L466" s="798"/>
      <c r="M466" s="798"/>
      <c r="N466" s="785" t="s">
        <v>283</v>
      </c>
      <c r="O466" s="785"/>
      <c r="P466" s="786" t="s">
        <v>5487</v>
      </c>
      <c r="Q466" s="786" t="s">
        <v>5488</v>
      </c>
      <c r="R466" s="799"/>
      <c r="S466" s="799"/>
      <c r="T466" s="800"/>
      <c r="U466" s="789" t="s">
        <v>228</v>
      </c>
      <c r="V466" s="789"/>
    </row>
    <row r="467" spans="1:24" s="801" customFormat="1" ht="97.5" x14ac:dyDescent="0.25">
      <c r="A467" s="798"/>
      <c r="B467" s="798"/>
      <c r="C467" s="798"/>
      <c r="D467" s="798"/>
      <c r="E467" s="798"/>
      <c r="F467" s="798"/>
      <c r="G467" s="798"/>
      <c r="H467" s="798"/>
      <c r="I467" s="798"/>
      <c r="J467" s="798"/>
      <c r="K467" s="798"/>
      <c r="L467" s="798"/>
      <c r="M467" s="798"/>
      <c r="N467" s="785" t="s">
        <v>286</v>
      </c>
      <c r="O467" s="785"/>
      <c r="P467" s="786" t="s">
        <v>5489</v>
      </c>
      <c r="Q467" s="786" t="s">
        <v>288</v>
      </c>
      <c r="R467" s="799"/>
      <c r="S467" s="799"/>
      <c r="T467" s="800"/>
      <c r="U467" s="789" t="s">
        <v>228</v>
      </c>
      <c r="V467" s="789"/>
    </row>
    <row r="468" spans="1:24" s="880" customFormat="1" ht="117" x14ac:dyDescent="0.25">
      <c r="A468" s="798"/>
      <c r="B468" s="798"/>
      <c r="C468" s="798"/>
      <c r="D468" s="798"/>
      <c r="E468" s="798"/>
      <c r="F468" s="798"/>
      <c r="G468" s="798"/>
      <c r="H468" s="798"/>
      <c r="I468" s="798"/>
      <c r="J468" s="798"/>
      <c r="K468" s="798"/>
      <c r="L468" s="798"/>
      <c r="M468" s="798"/>
      <c r="N468" s="791" t="s">
        <v>289</v>
      </c>
      <c r="O468" s="791"/>
      <c r="P468" s="792" t="s">
        <v>5491</v>
      </c>
      <c r="Q468" s="792" t="s">
        <v>5490</v>
      </c>
      <c r="R468" s="804"/>
      <c r="S468" s="804"/>
      <c r="T468" s="804"/>
      <c r="U468" s="879" t="s">
        <v>228</v>
      </c>
      <c r="V468" s="879"/>
    </row>
    <row r="469" spans="1:24" s="803" customFormat="1" ht="117" x14ac:dyDescent="0.25">
      <c r="A469" s="802"/>
      <c r="B469" s="802"/>
      <c r="C469" s="802"/>
      <c r="D469" s="802"/>
      <c r="E469" s="802"/>
      <c r="F469" s="802"/>
      <c r="G469" s="802"/>
      <c r="H469" s="802"/>
      <c r="I469" s="802"/>
      <c r="J469" s="802"/>
      <c r="K469" s="802"/>
      <c r="L469" s="802"/>
      <c r="M469" s="802"/>
      <c r="N469" s="785" t="s">
        <v>292</v>
      </c>
      <c r="O469" s="785"/>
      <c r="P469" s="786" t="s">
        <v>5492</v>
      </c>
      <c r="Q469" s="786" t="s">
        <v>293</v>
      </c>
      <c r="R469" s="799"/>
      <c r="S469" s="799"/>
      <c r="T469" s="799"/>
      <c r="U469" s="789" t="s">
        <v>228</v>
      </c>
      <c r="V469" s="789"/>
    </row>
    <row r="470" spans="1:24" s="803" customFormat="1" ht="117" x14ac:dyDescent="0.25">
      <c r="A470" s="802"/>
      <c r="B470" s="802"/>
      <c r="C470" s="802"/>
      <c r="D470" s="802"/>
      <c r="E470" s="802"/>
      <c r="F470" s="802"/>
      <c r="G470" s="802"/>
      <c r="H470" s="802"/>
      <c r="I470" s="802"/>
      <c r="J470" s="802"/>
      <c r="K470" s="802"/>
      <c r="L470" s="802"/>
      <c r="M470" s="802"/>
      <c r="N470" s="785" t="s">
        <v>294</v>
      </c>
      <c r="O470" s="785"/>
      <c r="P470" s="786" t="s">
        <v>5494</v>
      </c>
      <c r="Q470" s="786" t="s">
        <v>5493</v>
      </c>
      <c r="R470" s="799"/>
      <c r="S470" s="799"/>
      <c r="T470" s="799"/>
      <c r="U470" s="789" t="s">
        <v>228</v>
      </c>
      <c r="V470" s="789"/>
    </row>
    <row r="471" spans="1:24" s="772" customFormat="1" ht="64.5" customHeight="1" x14ac:dyDescent="0.3">
      <c r="A471" s="766"/>
      <c r="B471" s="819"/>
      <c r="C471" s="767"/>
      <c r="D471" s="816"/>
      <c r="E471" s="816"/>
      <c r="F471" s="820"/>
      <c r="G471" s="816"/>
      <c r="H471" s="816"/>
      <c r="I471" s="820"/>
      <c r="J471" s="820"/>
      <c r="K471" s="785"/>
      <c r="L471" s="785"/>
      <c r="M471" s="820"/>
      <c r="N471" s="807" t="s">
        <v>2128</v>
      </c>
      <c r="O471" s="807"/>
      <c r="P471" s="786" t="s">
        <v>2129</v>
      </c>
      <c r="Q471" s="792" t="s">
        <v>5769</v>
      </c>
      <c r="R471" s="861" t="s">
        <v>3292</v>
      </c>
      <c r="S471" s="865">
        <v>100</v>
      </c>
      <c r="T471" s="865">
        <v>100</v>
      </c>
      <c r="U471" s="808" t="s">
        <v>3313</v>
      </c>
      <c r="V471" s="808"/>
      <c r="W471" s="770"/>
      <c r="X471" s="771"/>
    </row>
    <row r="472" spans="1:24" s="772" customFormat="1" ht="119.25" customHeight="1" x14ac:dyDescent="0.3">
      <c r="A472" s="766"/>
      <c r="B472" s="819"/>
      <c r="C472" s="767"/>
      <c r="D472" s="816"/>
      <c r="E472" s="816"/>
      <c r="F472" s="820"/>
      <c r="G472" s="816"/>
      <c r="H472" s="816"/>
      <c r="I472" s="820"/>
      <c r="J472" s="820"/>
      <c r="K472" s="785"/>
      <c r="L472" s="785"/>
      <c r="M472" s="820"/>
      <c r="N472" s="785" t="s">
        <v>2037</v>
      </c>
      <c r="O472" s="807"/>
      <c r="P472" s="786" t="s">
        <v>2131</v>
      </c>
      <c r="Q472" s="786" t="s">
        <v>4867</v>
      </c>
      <c r="R472" s="861"/>
      <c r="S472" s="865"/>
      <c r="T472" s="865"/>
      <c r="U472" s="808"/>
      <c r="V472" s="808"/>
      <c r="W472" s="770"/>
      <c r="X472" s="771"/>
    </row>
    <row r="473" spans="1:24" s="772" customFormat="1" ht="97.5" customHeight="1" x14ac:dyDescent="0.3">
      <c r="A473" s="766"/>
      <c r="B473" s="819"/>
      <c r="C473" s="767"/>
      <c r="D473" s="816"/>
      <c r="E473" s="816"/>
      <c r="F473" s="820"/>
      <c r="G473" s="816"/>
      <c r="H473" s="816"/>
      <c r="I473" s="820"/>
      <c r="J473" s="820"/>
      <c r="K473" s="785"/>
      <c r="L473" s="785"/>
      <c r="M473" s="820"/>
      <c r="N473" s="786" t="s">
        <v>2173</v>
      </c>
      <c r="O473" s="807"/>
      <c r="P473" s="786" t="s">
        <v>2174</v>
      </c>
      <c r="Q473" s="786" t="s">
        <v>2175</v>
      </c>
      <c r="R473" s="861" t="s">
        <v>3292</v>
      </c>
      <c r="S473" s="865">
        <v>100</v>
      </c>
      <c r="T473" s="865">
        <v>100</v>
      </c>
      <c r="U473" s="808" t="s">
        <v>3313</v>
      </c>
      <c r="V473" s="808"/>
      <c r="W473" s="770"/>
      <c r="X473" s="771"/>
    </row>
    <row r="474" spans="1:24" s="772" customFormat="1" ht="58.5" x14ac:dyDescent="0.3">
      <c r="A474" s="766"/>
      <c r="B474" s="819"/>
      <c r="C474" s="767"/>
      <c r="D474" s="816"/>
      <c r="E474" s="816"/>
      <c r="F474" s="820"/>
      <c r="G474" s="816"/>
      <c r="H474" s="816"/>
      <c r="I474" s="820"/>
      <c r="J474" s="820"/>
      <c r="K474" s="785"/>
      <c r="L474" s="785"/>
      <c r="M474" s="820"/>
      <c r="N474" s="785" t="s">
        <v>2176</v>
      </c>
      <c r="O474" s="807"/>
      <c r="P474" s="786" t="s">
        <v>2177</v>
      </c>
      <c r="Q474" s="786" t="s">
        <v>2178</v>
      </c>
      <c r="R474" s="861"/>
      <c r="S474" s="865"/>
      <c r="T474" s="865"/>
      <c r="U474" s="808"/>
      <c r="V474" s="808"/>
      <c r="W474" s="770"/>
      <c r="X474" s="771"/>
    </row>
    <row r="475" spans="1:24" s="772" customFormat="1" ht="59.25" customHeight="1" x14ac:dyDescent="0.3">
      <c r="A475" s="766"/>
      <c r="B475" s="819"/>
      <c r="C475" s="767"/>
      <c r="D475" s="816"/>
      <c r="E475" s="816"/>
      <c r="F475" s="820"/>
      <c r="G475" s="816"/>
      <c r="H475" s="816"/>
      <c r="I475" s="820"/>
      <c r="J475" s="820"/>
      <c r="K475" s="785"/>
      <c r="L475" s="785"/>
      <c r="M475" s="820"/>
      <c r="N475" s="807" t="s">
        <v>5770</v>
      </c>
      <c r="O475" s="807"/>
      <c r="P475" s="786" t="s">
        <v>1971</v>
      </c>
      <c r="Q475" s="792" t="s">
        <v>5771</v>
      </c>
      <c r="R475" s="861" t="s">
        <v>4366</v>
      </c>
      <c r="S475" s="865">
        <v>10</v>
      </c>
      <c r="T475" s="865">
        <v>10</v>
      </c>
      <c r="U475" s="808" t="s">
        <v>3313</v>
      </c>
      <c r="V475" s="808"/>
      <c r="W475" s="770"/>
      <c r="X475" s="771"/>
    </row>
    <row r="476" spans="1:24" s="772" customFormat="1" ht="58.5" x14ac:dyDescent="0.3">
      <c r="A476" s="766"/>
      <c r="B476" s="819"/>
      <c r="C476" s="767"/>
      <c r="D476" s="816"/>
      <c r="E476" s="816"/>
      <c r="F476" s="820"/>
      <c r="G476" s="816"/>
      <c r="H476" s="816"/>
      <c r="I476" s="820"/>
      <c r="J476" s="820"/>
      <c r="K476" s="785"/>
      <c r="L476" s="785"/>
      <c r="M476" s="820"/>
      <c r="N476" s="785" t="s">
        <v>1973</v>
      </c>
      <c r="O476" s="807"/>
      <c r="P476" s="786" t="s">
        <v>1974</v>
      </c>
      <c r="Q476" s="786" t="s">
        <v>4849</v>
      </c>
      <c r="R476" s="861"/>
      <c r="S476" s="865"/>
      <c r="T476" s="865"/>
      <c r="U476" s="808"/>
      <c r="V476" s="808"/>
      <c r="W476" s="770"/>
      <c r="X476" s="771"/>
    </row>
    <row r="477" spans="1:24" s="772" customFormat="1" ht="78" x14ac:dyDescent="0.3">
      <c r="A477" s="766"/>
      <c r="B477" s="819"/>
      <c r="C477" s="767"/>
      <c r="D477" s="816"/>
      <c r="E477" s="816"/>
      <c r="F477" s="820"/>
      <c r="G477" s="816"/>
      <c r="H477" s="816"/>
      <c r="I477" s="820"/>
      <c r="J477" s="820"/>
      <c r="K477" s="785"/>
      <c r="L477" s="785"/>
      <c r="M477" s="820"/>
      <c r="N477" s="785" t="s">
        <v>1976</v>
      </c>
      <c r="O477" s="807"/>
      <c r="P477" s="786" t="s">
        <v>1977</v>
      </c>
      <c r="Q477" s="786" t="s">
        <v>4850</v>
      </c>
      <c r="R477" s="861"/>
      <c r="S477" s="865"/>
      <c r="T477" s="865"/>
      <c r="U477" s="808"/>
      <c r="V477" s="808"/>
      <c r="W477" s="770"/>
      <c r="X477" s="771"/>
    </row>
    <row r="478" spans="1:24" s="772" customFormat="1" ht="78" x14ac:dyDescent="0.3">
      <c r="A478" s="766"/>
      <c r="B478" s="819"/>
      <c r="C478" s="767"/>
      <c r="D478" s="816"/>
      <c r="E478" s="816"/>
      <c r="F478" s="820"/>
      <c r="G478" s="816"/>
      <c r="H478" s="816"/>
      <c r="I478" s="820"/>
      <c r="J478" s="820"/>
      <c r="K478" s="785"/>
      <c r="L478" s="785"/>
      <c r="M478" s="820"/>
      <c r="N478" s="785" t="s">
        <v>1979</v>
      </c>
      <c r="O478" s="807"/>
      <c r="P478" s="786" t="s">
        <v>1980</v>
      </c>
      <c r="Q478" s="786" t="s">
        <v>4851</v>
      </c>
      <c r="R478" s="861"/>
      <c r="S478" s="865"/>
      <c r="T478" s="865"/>
      <c r="U478" s="808"/>
      <c r="V478" s="808"/>
      <c r="W478" s="770"/>
      <c r="X478" s="771"/>
    </row>
    <row r="479" spans="1:24" s="772" customFormat="1" ht="97.5" x14ac:dyDescent="0.3">
      <c r="A479" s="766"/>
      <c r="B479" s="819"/>
      <c r="C479" s="767"/>
      <c r="D479" s="816"/>
      <c r="E479" s="816"/>
      <c r="F479" s="820"/>
      <c r="G479" s="816"/>
      <c r="H479" s="816"/>
      <c r="I479" s="820"/>
      <c r="J479" s="820"/>
      <c r="K479" s="785"/>
      <c r="L479" s="785"/>
      <c r="M479" s="820"/>
      <c r="N479" s="785" t="s">
        <v>1982</v>
      </c>
      <c r="O479" s="807"/>
      <c r="P479" s="786" t="s">
        <v>4852</v>
      </c>
      <c r="Q479" s="786" t="s">
        <v>4853</v>
      </c>
      <c r="R479" s="861"/>
      <c r="S479" s="865"/>
      <c r="T479" s="865"/>
      <c r="U479" s="808"/>
      <c r="V479" s="808"/>
      <c r="W479" s="770"/>
      <c r="X479" s="771"/>
    </row>
    <row r="480" spans="1:24" s="772" customFormat="1" ht="97.5" x14ac:dyDescent="0.3">
      <c r="A480" s="766"/>
      <c r="B480" s="819"/>
      <c r="C480" s="767"/>
      <c r="D480" s="816"/>
      <c r="E480" s="816"/>
      <c r="F480" s="820"/>
      <c r="G480" s="816"/>
      <c r="H480" s="816"/>
      <c r="I480" s="820"/>
      <c r="J480" s="820"/>
      <c r="K480" s="785"/>
      <c r="L480" s="785"/>
      <c r="M480" s="820"/>
      <c r="N480" s="785" t="s">
        <v>1985</v>
      </c>
      <c r="O480" s="807"/>
      <c r="P480" s="786" t="s">
        <v>1986</v>
      </c>
      <c r="Q480" s="786" t="s">
        <v>1987</v>
      </c>
      <c r="R480" s="861"/>
      <c r="S480" s="865"/>
      <c r="T480" s="865"/>
      <c r="U480" s="808"/>
      <c r="V480" s="808"/>
      <c r="W480" s="770"/>
      <c r="X480" s="771"/>
    </row>
    <row r="481" spans="1:24" s="772" customFormat="1" ht="58.5" x14ac:dyDescent="0.3">
      <c r="A481" s="766"/>
      <c r="B481" s="819"/>
      <c r="C481" s="767"/>
      <c r="D481" s="816"/>
      <c r="E481" s="816"/>
      <c r="F481" s="820"/>
      <c r="G481" s="816"/>
      <c r="H481" s="816"/>
      <c r="I481" s="820"/>
      <c r="J481" s="820"/>
      <c r="K481" s="785"/>
      <c r="L481" s="785"/>
      <c r="M481" s="820"/>
      <c r="N481" s="785" t="s">
        <v>1988</v>
      </c>
      <c r="O481" s="807"/>
      <c r="P481" s="786" t="s">
        <v>1989</v>
      </c>
      <c r="Q481" s="786" t="s">
        <v>1990</v>
      </c>
      <c r="R481" s="861"/>
      <c r="S481" s="865"/>
      <c r="T481" s="865"/>
      <c r="U481" s="808"/>
      <c r="V481" s="808"/>
      <c r="W481" s="770"/>
      <c r="X481" s="771"/>
    </row>
    <row r="482" spans="1:24" s="772" customFormat="1" ht="97.5" x14ac:dyDescent="0.3">
      <c r="A482" s="766"/>
      <c r="B482" s="819"/>
      <c r="C482" s="767"/>
      <c r="D482" s="816"/>
      <c r="E482" s="816"/>
      <c r="F482" s="820"/>
      <c r="G482" s="816"/>
      <c r="H482" s="816"/>
      <c r="I482" s="820"/>
      <c r="J482" s="820"/>
      <c r="K482" s="785"/>
      <c r="L482" s="785"/>
      <c r="M482" s="820"/>
      <c r="N482" s="785" t="s">
        <v>1991</v>
      </c>
      <c r="O482" s="807"/>
      <c r="P482" s="786" t="s">
        <v>1992</v>
      </c>
      <c r="Q482" s="786" t="s">
        <v>1993</v>
      </c>
      <c r="R482" s="861"/>
      <c r="S482" s="865"/>
      <c r="T482" s="865"/>
      <c r="U482" s="808"/>
      <c r="V482" s="808"/>
      <c r="W482" s="770"/>
      <c r="X482" s="771"/>
    </row>
    <row r="483" spans="1:24" s="772" customFormat="1" ht="78.75" customHeight="1" x14ac:dyDescent="0.3">
      <c r="A483" s="766"/>
      <c r="B483" s="819"/>
      <c r="C483" s="767"/>
      <c r="D483" s="816"/>
      <c r="E483" s="816"/>
      <c r="F483" s="820"/>
      <c r="G483" s="816"/>
      <c r="H483" s="816"/>
      <c r="I483" s="820"/>
      <c r="J483" s="820"/>
      <c r="K483" s="785"/>
      <c r="L483" s="785"/>
      <c r="M483" s="820"/>
      <c r="N483" s="786" t="s">
        <v>1994</v>
      </c>
      <c r="O483" s="807"/>
      <c r="P483" s="786" t="s">
        <v>1995</v>
      </c>
      <c r="Q483" s="792" t="s">
        <v>5772</v>
      </c>
      <c r="R483" s="860" t="s">
        <v>3292</v>
      </c>
      <c r="S483" s="860">
        <v>100</v>
      </c>
      <c r="T483" s="860">
        <v>100</v>
      </c>
      <c r="U483" s="808" t="s">
        <v>5773</v>
      </c>
      <c r="V483" s="808"/>
      <c r="W483" s="770"/>
      <c r="X483" s="771"/>
    </row>
    <row r="484" spans="1:24" s="772" customFormat="1" ht="117" x14ac:dyDescent="0.3">
      <c r="A484" s="766"/>
      <c r="B484" s="819"/>
      <c r="C484" s="767"/>
      <c r="D484" s="816"/>
      <c r="E484" s="816"/>
      <c r="F484" s="820"/>
      <c r="G484" s="816"/>
      <c r="H484" s="816"/>
      <c r="I484" s="820"/>
      <c r="J484" s="820"/>
      <c r="K484" s="785"/>
      <c r="L484" s="785"/>
      <c r="M484" s="820"/>
      <c r="N484" s="785" t="s">
        <v>1997</v>
      </c>
      <c r="O484" s="807"/>
      <c r="P484" s="786" t="s">
        <v>4854</v>
      </c>
      <c r="Q484" s="786" t="s">
        <v>1999</v>
      </c>
      <c r="R484" s="860"/>
      <c r="S484" s="860"/>
      <c r="T484" s="860"/>
      <c r="U484" s="808"/>
      <c r="V484" s="808"/>
      <c r="W484" s="770"/>
      <c r="X484" s="771"/>
    </row>
    <row r="485" spans="1:24" s="772" customFormat="1" ht="78" customHeight="1" x14ac:dyDescent="0.3">
      <c r="A485" s="766"/>
      <c r="B485" s="819"/>
      <c r="C485" s="767"/>
      <c r="D485" s="816"/>
      <c r="E485" s="816"/>
      <c r="F485" s="820"/>
      <c r="G485" s="816"/>
      <c r="H485" s="816"/>
      <c r="I485" s="820"/>
      <c r="J485" s="820"/>
      <c r="K485" s="785"/>
      <c r="L485" s="785"/>
      <c r="M485" s="816" t="s">
        <v>5774</v>
      </c>
      <c r="N485" s="807" t="s">
        <v>5775</v>
      </c>
      <c r="O485" s="807" t="s">
        <v>5776</v>
      </c>
      <c r="P485" s="786" t="s">
        <v>2148</v>
      </c>
      <c r="Q485" s="786" t="s">
        <v>5777</v>
      </c>
      <c r="R485" s="866" t="s">
        <v>3292</v>
      </c>
      <c r="S485" s="881">
        <v>0</v>
      </c>
      <c r="T485" s="881">
        <v>100</v>
      </c>
      <c r="U485" s="808" t="s">
        <v>5778</v>
      </c>
      <c r="V485" s="808" t="s">
        <v>5698</v>
      </c>
      <c r="W485" s="770"/>
      <c r="X485" s="771"/>
    </row>
    <row r="486" spans="1:24" s="772" customFormat="1" ht="78" x14ac:dyDescent="0.3">
      <c r="A486" s="766"/>
      <c r="B486" s="819"/>
      <c r="C486" s="767"/>
      <c r="D486" s="816"/>
      <c r="E486" s="816"/>
      <c r="F486" s="820"/>
      <c r="G486" s="816"/>
      <c r="H486" s="816"/>
      <c r="I486" s="820"/>
      <c r="J486" s="820"/>
      <c r="K486" s="785"/>
      <c r="L486" s="785"/>
      <c r="M486" s="816"/>
      <c r="N486" s="785" t="s">
        <v>2150</v>
      </c>
      <c r="O486" s="807"/>
      <c r="P486" s="786" t="s">
        <v>2151</v>
      </c>
      <c r="Q486" s="786" t="s">
        <v>2152</v>
      </c>
      <c r="R486" s="866"/>
      <c r="S486" s="881"/>
      <c r="T486" s="881"/>
      <c r="U486" s="808"/>
      <c r="V486" s="808"/>
      <c r="W486" s="770"/>
      <c r="X486" s="771"/>
    </row>
    <row r="487" spans="1:24" s="772" customFormat="1" ht="78" x14ac:dyDescent="0.3">
      <c r="A487" s="766"/>
      <c r="B487" s="819"/>
      <c r="C487" s="767"/>
      <c r="D487" s="816"/>
      <c r="E487" s="816"/>
      <c r="F487" s="820"/>
      <c r="G487" s="816"/>
      <c r="H487" s="816"/>
      <c r="I487" s="820"/>
      <c r="J487" s="820"/>
      <c r="K487" s="785"/>
      <c r="L487" s="785"/>
      <c r="M487" s="816"/>
      <c r="N487" s="785" t="s">
        <v>2153</v>
      </c>
      <c r="O487" s="807"/>
      <c r="P487" s="786" t="s">
        <v>2154</v>
      </c>
      <c r="Q487" s="786" t="s">
        <v>2155</v>
      </c>
      <c r="R487" s="866"/>
      <c r="S487" s="881"/>
      <c r="T487" s="881"/>
      <c r="U487" s="808"/>
      <c r="V487" s="808"/>
      <c r="W487" s="770"/>
      <c r="X487" s="771"/>
    </row>
    <row r="488" spans="1:24" s="772" customFormat="1" ht="78" x14ac:dyDescent="0.3">
      <c r="A488" s="766"/>
      <c r="B488" s="819"/>
      <c r="C488" s="767"/>
      <c r="D488" s="816"/>
      <c r="E488" s="816"/>
      <c r="F488" s="820"/>
      <c r="G488" s="816"/>
      <c r="H488" s="816"/>
      <c r="I488" s="820"/>
      <c r="J488" s="820"/>
      <c r="K488" s="785"/>
      <c r="L488" s="785"/>
      <c r="M488" s="816"/>
      <c r="N488" s="785" t="s">
        <v>2156</v>
      </c>
      <c r="O488" s="807"/>
      <c r="P488" s="786" t="s">
        <v>2157</v>
      </c>
      <c r="Q488" s="786" t="s">
        <v>2158</v>
      </c>
      <c r="R488" s="866"/>
      <c r="S488" s="881"/>
      <c r="T488" s="881"/>
      <c r="U488" s="808"/>
      <c r="V488" s="808"/>
      <c r="W488" s="770"/>
      <c r="X488" s="771"/>
    </row>
    <row r="489" spans="1:24" s="772" customFormat="1" ht="62.25" customHeight="1" x14ac:dyDescent="0.3">
      <c r="A489" s="766"/>
      <c r="B489" s="819"/>
      <c r="C489" s="767"/>
      <c r="D489" s="816"/>
      <c r="E489" s="816"/>
      <c r="F489" s="820"/>
      <c r="G489" s="816"/>
      <c r="H489" s="816"/>
      <c r="I489" s="820"/>
      <c r="J489" s="820"/>
      <c r="K489" s="785"/>
      <c r="L489" s="785"/>
      <c r="M489" s="820"/>
      <c r="N489" s="807" t="s">
        <v>2134</v>
      </c>
      <c r="O489" s="807"/>
      <c r="P489" s="786" t="s">
        <v>2135</v>
      </c>
      <c r="Q489" s="792" t="s">
        <v>5779</v>
      </c>
      <c r="R489" s="866" t="s">
        <v>3292</v>
      </c>
      <c r="S489" s="881">
        <v>0</v>
      </c>
      <c r="T489" s="881">
        <v>100</v>
      </c>
      <c r="U489" s="808" t="s">
        <v>5778</v>
      </c>
      <c r="V489" s="808" t="s">
        <v>5698</v>
      </c>
      <c r="W489" s="770"/>
      <c r="X489" s="771"/>
    </row>
    <row r="490" spans="1:24" s="772" customFormat="1" ht="97.5" x14ac:dyDescent="0.3">
      <c r="A490" s="766"/>
      <c r="B490" s="819"/>
      <c r="C490" s="767"/>
      <c r="D490" s="816"/>
      <c r="E490" s="816"/>
      <c r="F490" s="820"/>
      <c r="G490" s="816"/>
      <c r="H490" s="816"/>
      <c r="I490" s="820"/>
      <c r="J490" s="820"/>
      <c r="K490" s="785"/>
      <c r="L490" s="785"/>
      <c r="M490" s="820"/>
      <c r="N490" s="785" t="s">
        <v>2137</v>
      </c>
      <c r="O490" s="807"/>
      <c r="P490" s="786" t="s">
        <v>2138</v>
      </c>
      <c r="Q490" s="786" t="s">
        <v>2139</v>
      </c>
      <c r="R490" s="866"/>
      <c r="S490" s="881"/>
      <c r="T490" s="881"/>
      <c r="U490" s="808"/>
      <c r="V490" s="808"/>
      <c r="W490" s="770"/>
      <c r="X490" s="771"/>
    </row>
    <row r="491" spans="1:24" s="772" customFormat="1" ht="78" customHeight="1" x14ac:dyDescent="0.3">
      <c r="A491" s="766"/>
      <c r="B491" s="819"/>
      <c r="C491" s="767"/>
      <c r="D491" s="816"/>
      <c r="E491" s="816"/>
      <c r="F491" s="820"/>
      <c r="G491" s="816"/>
      <c r="H491" s="816"/>
      <c r="I491" s="820"/>
      <c r="J491" s="820"/>
      <c r="K491" s="785"/>
      <c r="L491" s="785"/>
      <c r="M491" s="820"/>
      <c r="N491" s="785" t="s">
        <v>2140</v>
      </c>
      <c r="O491" s="807"/>
      <c r="P491" s="786" t="s">
        <v>2141</v>
      </c>
      <c r="Q491" s="786" t="s">
        <v>2142</v>
      </c>
      <c r="R491" s="866"/>
      <c r="S491" s="881"/>
      <c r="T491" s="881"/>
      <c r="U491" s="808"/>
      <c r="V491" s="808"/>
      <c r="W491" s="770"/>
      <c r="X491" s="771"/>
    </row>
    <row r="492" spans="1:24" s="772" customFormat="1" ht="97.5" x14ac:dyDescent="0.3">
      <c r="A492" s="766"/>
      <c r="B492" s="819"/>
      <c r="C492" s="767"/>
      <c r="D492" s="816"/>
      <c r="E492" s="816"/>
      <c r="F492" s="820"/>
      <c r="G492" s="816"/>
      <c r="H492" s="816"/>
      <c r="I492" s="820"/>
      <c r="J492" s="820"/>
      <c r="K492" s="785"/>
      <c r="L492" s="785"/>
      <c r="M492" s="820"/>
      <c r="N492" s="785" t="s">
        <v>2143</v>
      </c>
      <c r="O492" s="807"/>
      <c r="P492" s="786" t="s">
        <v>2144</v>
      </c>
      <c r="Q492" s="786" t="s">
        <v>2145</v>
      </c>
      <c r="R492" s="866"/>
      <c r="S492" s="881"/>
      <c r="T492" s="881"/>
      <c r="U492" s="808"/>
      <c r="V492" s="808"/>
      <c r="W492" s="770"/>
      <c r="X492" s="771"/>
    </row>
    <row r="493" spans="1:24" s="772" customFormat="1" ht="97.9" customHeight="1" x14ac:dyDescent="0.3">
      <c r="A493" s="766"/>
      <c r="B493" s="819"/>
      <c r="C493" s="767"/>
      <c r="D493" s="816"/>
      <c r="E493" s="816"/>
      <c r="F493" s="820"/>
      <c r="G493" s="816"/>
      <c r="H493" s="816"/>
      <c r="I493" s="820"/>
      <c r="J493" s="820"/>
      <c r="K493" s="785"/>
      <c r="L493" s="785"/>
      <c r="M493" s="820"/>
      <c r="N493" s="786" t="s">
        <v>2890</v>
      </c>
      <c r="O493" s="807"/>
      <c r="P493" s="786" t="s">
        <v>2891</v>
      </c>
      <c r="Q493" s="786" t="s">
        <v>5780</v>
      </c>
      <c r="R493" s="860" t="s">
        <v>3292</v>
      </c>
      <c r="S493" s="882">
        <v>16.666666666666664</v>
      </c>
      <c r="T493" s="860">
        <v>100</v>
      </c>
      <c r="U493" s="808" t="s">
        <v>5781</v>
      </c>
      <c r="V493" s="808" t="s">
        <v>5698</v>
      </c>
      <c r="W493" s="770"/>
      <c r="X493" s="771"/>
    </row>
    <row r="494" spans="1:24" s="772" customFormat="1" ht="97.5" x14ac:dyDescent="0.3">
      <c r="A494" s="766"/>
      <c r="B494" s="819"/>
      <c r="C494" s="767"/>
      <c r="D494" s="816"/>
      <c r="E494" s="816"/>
      <c r="F494" s="820"/>
      <c r="G494" s="816"/>
      <c r="H494" s="816"/>
      <c r="I494" s="820"/>
      <c r="J494" s="820"/>
      <c r="K494" s="785"/>
      <c r="L494" s="785"/>
      <c r="M494" s="820"/>
      <c r="N494" s="785" t="s">
        <v>2893</v>
      </c>
      <c r="O494" s="807"/>
      <c r="P494" s="785" t="s">
        <v>2894</v>
      </c>
      <c r="Q494" s="786" t="s">
        <v>2895</v>
      </c>
      <c r="R494" s="860"/>
      <c r="S494" s="882"/>
      <c r="T494" s="860"/>
      <c r="U494" s="808"/>
      <c r="V494" s="808"/>
      <c r="W494" s="770"/>
      <c r="X494" s="771"/>
    </row>
    <row r="495" spans="1:24" s="772" customFormat="1" ht="39" x14ac:dyDescent="0.3">
      <c r="A495" s="766"/>
      <c r="B495" s="819"/>
      <c r="C495" s="767"/>
      <c r="D495" s="816"/>
      <c r="E495" s="816"/>
      <c r="F495" s="820"/>
      <c r="G495" s="816"/>
      <c r="H495" s="816"/>
      <c r="I495" s="820"/>
      <c r="J495" s="820"/>
      <c r="K495" s="785"/>
      <c r="L495" s="785"/>
      <c r="M495" s="820"/>
      <c r="N495" s="785" t="s">
        <v>2896</v>
      </c>
      <c r="O495" s="807"/>
      <c r="P495" s="785" t="s">
        <v>2897</v>
      </c>
      <c r="Q495" s="786" t="s">
        <v>2898</v>
      </c>
      <c r="R495" s="860"/>
      <c r="S495" s="882"/>
      <c r="T495" s="860"/>
      <c r="U495" s="808"/>
      <c r="V495" s="808"/>
      <c r="W495" s="770"/>
      <c r="X495" s="771"/>
    </row>
    <row r="496" spans="1:24" s="772" customFormat="1" ht="78" x14ac:dyDescent="0.3">
      <c r="A496" s="766"/>
      <c r="B496" s="819"/>
      <c r="C496" s="767"/>
      <c r="D496" s="816"/>
      <c r="E496" s="816"/>
      <c r="F496" s="820"/>
      <c r="G496" s="816"/>
      <c r="H496" s="816"/>
      <c r="I496" s="820"/>
      <c r="J496" s="820"/>
      <c r="K496" s="785"/>
      <c r="L496" s="785"/>
      <c r="M496" s="820"/>
      <c r="N496" s="785" t="s">
        <v>2899</v>
      </c>
      <c r="O496" s="807"/>
      <c r="P496" s="785" t="s">
        <v>2900</v>
      </c>
      <c r="Q496" s="786" t="s">
        <v>4943</v>
      </c>
      <c r="R496" s="860"/>
      <c r="S496" s="882"/>
      <c r="T496" s="860"/>
      <c r="U496" s="808"/>
      <c r="V496" s="808"/>
      <c r="W496" s="770"/>
      <c r="X496" s="771"/>
    </row>
    <row r="497" spans="1:24" s="772" customFormat="1" ht="78" x14ac:dyDescent="0.3">
      <c r="A497" s="766"/>
      <c r="B497" s="819"/>
      <c r="C497" s="767"/>
      <c r="D497" s="816"/>
      <c r="E497" s="816"/>
      <c r="F497" s="820"/>
      <c r="G497" s="816"/>
      <c r="H497" s="816"/>
      <c r="I497" s="820"/>
      <c r="J497" s="820"/>
      <c r="K497" s="785"/>
      <c r="L497" s="785"/>
      <c r="M497" s="820"/>
      <c r="N497" s="785" t="s">
        <v>2902</v>
      </c>
      <c r="O497" s="807"/>
      <c r="P497" s="785" t="s">
        <v>4944</v>
      </c>
      <c r="Q497" s="786" t="s">
        <v>2903</v>
      </c>
      <c r="R497" s="860"/>
      <c r="S497" s="882"/>
      <c r="T497" s="860"/>
      <c r="U497" s="808"/>
      <c r="V497" s="808"/>
      <c r="W497" s="770"/>
      <c r="X497" s="771"/>
    </row>
    <row r="498" spans="1:24" s="772" customFormat="1" ht="63.75" customHeight="1" x14ac:dyDescent="0.3">
      <c r="A498" s="766"/>
      <c r="B498" s="819"/>
      <c r="C498" s="767"/>
      <c r="D498" s="816"/>
      <c r="E498" s="816"/>
      <c r="F498" s="820"/>
      <c r="G498" s="816"/>
      <c r="H498" s="816"/>
      <c r="I498" s="820"/>
      <c r="J498" s="820"/>
      <c r="K498" s="785"/>
      <c r="L498" s="785"/>
      <c r="M498" s="820"/>
      <c r="N498" s="807" t="s">
        <v>5782</v>
      </c>
      <c r="O498" s="807"/>
      <c r="P498" s="786" t="s">
        <v>2922</v>
      </c>
      <c r="Q498" s="786" t="s">
        <v>4951</v>
      </c>
      <c r="R498" s="804"/>
      <c r="S498" s="804"/>
      <c r="T498" s="804"/>
      <c r="U498" s="808" t="s">
        <v>5781</v>
      </c>
      <c r="V498" s="808" t="s">
        <v>5698</v>
      </c>
      <c r="W498" s="770"/>
      <c r="X498" s="771"/>
    </row>
    <row r="499" spans="1:24" s="772" customFormat="1" ht="117" x14ac:dyDescent="0.3">
      <c r="A499" s="766"/>
      <c r="B499" s="819"/>
      <c r="C499" s="767"/>
      <c r="D499" s="816"/>
      <c r="E499" s="816"/>
      <c r="F499" s="820"/>
      <c r="G499" s="816"/>
      <c r="H499" s="816"/>
      <c r="I499" s="820"/>
      <c r="J499" s="820"/>
      <c r="K499" s="785"/>
      <c r="L499" s="785"/>
      <c r="M499" s="820"/>
      <c r="N499" s="785" t="s">
        <v>2924</v>
      </c>
      <c r="O499" s="807"/>
      <c r="P499" s="785" t="s">
        <v>2925</v>
      </c>
      <c r="Q499" s="786" t="s">
        <v>4952</v>
      </c>
      <c r="R499" s="804"/>
      <c r="S499" s="804"/>
      <c r="T499" s="804"/>
      <c r="U499" s="808"/>
      <c r="V499" s="808"/>
      <c r="W499" s="770"/>
      <c r="X499" s="771"/>
    </row>
    <row r="500" spans="1:24" s="772" customFormat="1" ht="78" x14ac:dyDescent="0.3">
      <c r="A500" s="766"/>
      <c r="B500" s="819"/>
      <c r="C500" s="767"/>
      <c r="D500" s="816"/>
      <c r="E500" s="816"/>
      <c r="F500" s="820"/>
      <c r="G500" s="816"/>
      <c r="H500" s="816"/>
      <c r="I500" s="820"/>
      <c r="J500" s="820"/>
      <c r="K500" s="785"/>
      <c r="L500" s="785"/>
      <c r="M500" s="820"/>
      <c r="N500" s="785" t="s">
        <v>2926</v>
      </c>
      <c r="O500" s="807"/>
      <c r="P500" s="785" t="s">
        <v>2927</v>
      </c>
      <c r="Q500" s="786" t="s">
        <v>4953</v>
      </c>
      <c r="R500" s="804"/>
      <c r="S500" s="804"/>
      <c r="T500" s="804"/>
      <c r="U500" s="808"/>
      <c r="V500" s="808"/>
      <c r="W500" s="770"/>
      <c r="X500" s="771"/>
    </row>
    <row r="501" spans="1:24" s="772" customFormat="1" ht="152.25" customHeight="1" x14ac:dyDescent="0.3">
      <c r="A501" s="857">
        <v>3</v>
      </c>
      <c r="B501" s="819" t="s">
        <v>3337</v>
      </c>
      <c r="C501" s="767" t="s">
        <v>5783</v>
      </c>
      <c r="D501" s="816" t="s">
        <v>5784</v>
      </c>
      <c r="E501" s="816" t="s">
        <v>5785</v>
      </c>
      <c r="F501" s="820" t="s">
        <v>5786</v>
      </c>
      <c r="G501" s="820" t="s">
        <v>5787</v>
      </c>
      <c r="H501" s="820" t="s">
        <v>5788</v>
      </c>
      <c r="I501" s="820" t="s">
        <v>5789</v>
      </c>
      <c r="J501" s="820" t="s">
        <v>5790</v>
      </c>
      <c r="K501" s="785"/>
      <c r="L501" s="785"/>
      <c r="M501" s="835" t="s">
        <v>5791</v>
      </c>
      <c r="N501" s="807" t="s">
        <v>2450</v>
      </c>
      <c r="O501" s="807" t="s">
        <v>5792</v>
      </c>
      <c r="P501" s="807"/>
      <c r="Q501" s="792" t="s">
        <v>5793</v>
      </c>
      <c r="R501" s="799" t="s">
        <v>3292</v>
      </c>
      <c r="S501" s="799" t="s">
        <v>3947</v>
      </c>
      <c r="T501" s="799">
        <v>100</v>
      </c>
      <c r="U501" s="808" t="s">
        <v>3344</v>
      </c>
      <c r="V501" s="1004" t="s">
        <v>4091</v>
      </c>
      <c r="W501" s="770"/>
      <c r="X501" s="771"/>
    </row>
    <row r="502" spans="1:24" s="61" customFormat="1" ht="39" x14ac:dyDescent="0.25">
      <c r="A502" s="806"/>
      <c r="B502" s="806"/>
      <c r="C502" s="806"/>
      <c r="D502" s="806"/>
      <c r="E502" s="806"/>
      <c r="F502" s="806"/>
      <c r="G502" s="806"/>
      <c r="H502" s="806"/>
      <c r="I502" s="806"/>
      <c r="J502" s="806"/>
      <c r="K502" s="806"/>
      <c r="L502" s="806"/>
      <c r="M502" s="835"/>
      <c r="N502" s="786"/>
      <c r="O502" s="786"/>
      <c r="P502" s="786"/>
      <c r="Q502" s="786" t="s">
        <v>3346</v>
      </c>
      <c r="R502" s="799" t="s">
        <v>3292</v>
      </c>
      <c r="S502" s="799" t="s">
        <v>3953</v>
      </c>
      <c r="T502" s="799" t="s">
        <v>3347</v>
      </c>
      <c r="U502" s="786" t="s">
        <v>3344</v>
      </c>
      <c r="V502" s="1004"/>
    </row>
    <row r="503" spans="1:24" s="61" customFormat="1" ht="39" x14ac:dyDescent="0.25">
      <c r="A503" s="806"/>
      <c r="B503" s="806"/>
      <c r="C503" s="806"/>
      <c r="D503" s="806"/>
      <c r="E503" s="806"/>
      <c r="F503" s="806"/>
      <c r="G503" s="806"/>
      <c r="H503" s="806"/>
      <c r="I503" s="806"/>
      <c r="J503" s="806"/>
      <c r="K503" s="806"/>
      <c r="L503" s="806"/>
      <c r="M503" s="835"/>
      <c r="N503" s="786"/>
      <c r="O503" s="786"/>
      <c r="P503" s="786"/>
      <c r="Q503" s="786" t="s">
        <v>3348</v>
      </c>
      <c r="R503" s="799" t="s">
        <v>3292</v>
      </c>
      <c r="S503" s="799" t="s">
        <v>3959</v>
      </c>
      <c r="T503" s="799" t="s">
        <v>3349</v>
      </c>
      <c r="U503" s="786" t="s">
        <v>3344</v>
      </c>
      <c r="V503" s="1004"/>
    </row>
    <row r="504" spans="1:24" s="65" customFormat="1" ht="39" x14ac:dyDescent="0.25">
      <c r="A504" s="806"/>
      <c r="B504" s="806"/>
      <c r="C504" s="806"/>
      <c r="D504" s="806"/>
      <c r="E504" s="806"/>
      <c r="F504" s="806"/>
      <c r="G504" s="806"/>
      <c r="H504" s="806"/>
      <c r="I504" s="806"/>
      <c r="J504" s="806"/>
      <c r="K504" s="806"/>
      <c r="L504" s="806"/>
      <c r="M504" s="835"/>
      <c r="N504" s="786"/>
      <c r="O504" s="786"/>
      <c r="P504" s="786"/>
      <c r="Q504" s="786" t="s">
        <v>3350</v>
      </c>
      <c r="R504" s="799" t="s">
        <v>3292</v>
      </c>
      <c r="S504" s="799" t="s">
        <v>3965</v>
      </c>
      <c r="T504" s="799">
        <v>0.24</v>
      </c>
      <c r="U504" s="786" t="s">
        <v>3344</v>
      </c>
      <c r="V504" s="1004"/>
    </row>
    <row r="505" spans="1:24" s="61" customFormat="1" ht="39" x14ac:dyDescent="0.25">
      <c r="A505" s="806"/>
      <c r="B505" s="806"/>
      <c r="C505" s="806"/>
      <c r="D505" s="806"/>
      <c r="E505" s="806"/>
      <c r="F505" s="806"/>
      <c r="G505" s="806"/>
      <c r="H505" s="806"/>
      <c r="I505" s="806"/>
      <c r="J505" s="806"/>
      <c r="K505" s="806"/>
      <c r="L505" s="806"/>
      <c r="M505" s="835"/>
      <c r="N505" s="786"/>
      <c r="O505" s="786"/>
      <c r="P505" s="786"/>
      <c r="Q505" s="786" t="s">
        <v>3351</v>
      </c>
      <c r="R505" s="799" t="s">
        <v>3292</v>
      </c>
      <c r="S505" s="799" t="s">
        <v>3971</v>
      </c>
      <c r="T505" s="799" t="s">
        <v>3352</v>
      </c>
      <c r="U505" s="786" t="s">
        <v>3344</v>
      </c>
      <c r="V505" s="1004"/>
    </row>
    <row r="506" spans="1:24" s="61" customFormat="1" ht="58.5" x14ac:dyDescent="0.25">
      <c r="A506" s="806"/>
      <c r="B506" s="806"/>
      <c r="C506" s="806"/>
      <c r="D506" s="806"/>
      <c r="E506" s="806"/>
      <c r="F506" s="806"/>
      <c r="G506" s="806"/>
      <c r="H506" s="806"/>
      <c r="I506" s="806"/>
      <c r="J506" s="806"/>
      <c r="K506" s="806"/>
      <c r="L506" s="806"/>
      <c r="M506" s="835"/>
      <c r="N506" s="786"/>
      <c r="O506" s="786"/>
      <c r="P506" s="786"/>
      <c r="Q506" s="786" t="s">
        <v>3353</v>
      </c>
      <c r="R506" s="799" t="s">
        <v>3292</v>
      </c>
      <c r="S506" s="799" t="s">
        <v>3977</v>
      </c>
      <c r="T506" s="799" t="s">
        <v>3354</v>
      </c>
      <c r="U506" s="786" t="s">
        <v>3344</v>
      </c>
      <c r="V506" s="1004"/>
    </row>
    <row r="507" spans="1:24" s="62" customFormat="1" ht="97.5" x14ac:dyDescent="0.25">
      <c r="A507" s="784"/>
      <c r="B507" s="784"/>
      <c r="C507" s="784"/>
      <c r="D507" s="784"/>
      <c r="E507" s="784"/>
      <c r="F507" s="784"/>
      <c r="G507" s="784"/>
      <c r="H507" s="784"/>
      <c r="I507" s="784"/>
      <c r="J507" s="784"/>
      <c r="K507" s="784"/>
      <c r="L507" s="784"/>
      <c r="M507" s="835"/>
      <c r="N507" s="786" t="s">
        <v>358</v>
      </c>
      <c r="O507" s="786"/>
      <c r="P507" s="786" t="s">
        <v>2453</v>
      </c>
      <c r="Q507" s="786" t="s">
        <v>3693</v>
      </c>
      <c r="R507" s="787"/>
      <c r="S507" s="787"/>
      <c r="T507" s="787"/>
      <c r="U507" s="786" t="s">
        <v>3344</v>
      </c>
      <c r="V507" s="1004"/>
    </row>
    <row r="508" spans="1:24" s="56" customFormat="1" ht="58.5" x14ac:dyDescent="0.25">
      <c r="A508" s="784"/>
      <c r="B508" s="784"/>
      <c r="C508" s="784"/>
      <c r="D508" s="784"/>
      <c r="E508" s="784"/>
      <c r="F508" s="784"/>
      <c r="G508" s="784"/>
      <c r="H508" s="784"/>
      <c r="I508" s="784"/>
      <c r="J508" s="784"/>
      <c r="K508" s="784"/>
      <c r="L508" s="784"/>
      <c r="M508" s="835"/>
      <c r="N508" s="785" t="s">
        <v>2455</v>
      </c>
      <c r="O508" s="785"/>
      <c r="P508" s="785" t="s">
        <v>5263</v>
      </c>
      <c r="Q508" s="786" t="s">
        <v>3723</v>
      </c>
      <c r="R508" s="787"/>
      <c r="S508" s="787"/>
      <c r="T508" s="787"/>
      <c r="U508" s="786" t="s">
        <v>3344</v>
      </c>
      <c r="V508" s="1004"/>
    </row>
    <row r="509" spans="1:24" s="62" customFormat="1" ht="97.5" x14ac:dyDescent="0.25">
      <c r="A509" s="784"/>
      <c r="B509" s="784"/>
      <c r="C509" s="784"/>
      <c r="D509" s="784"/>
      <c r="E509" s="784"/>
      <c r="F509" s="784"/>
      <c r="G509" s="784"/>
      <c r="H509" s="784"/>
      <c r="I509" s="784"/>
      <c r="J509" s="784"/>
      <c r="K509" s="784"/>
      <c r="L509" s="784"/>
      <c r="M509" s="835"/>
      <c r="N509" s="785" t="s">
        <v>2458</v>
      </c>
      <c r="O509" s="785"/>
      <c r="P509" s="786" t="s">
        <v>5264</v>
      </c>
      <c r="Q509" s="786" t="s">
        <v>5267</v>
      </c>
      <c r="R509" s="787"/>
      <c r="S509" s="787"/>
      <c r="T509" s="787"/>
      <c r="U509" s="786" t="s">
        <v>3344</v>
      </c>
      <c r="V509" s="1004"/>
    </row>
    <row r="510" spans="1:24" s="62" customFormat="1" ht="78" x14ac:dyDescent="0.25">
      <c r="A510" s="784"/>
      <c r="B510" s="784"/>
      <c r="C510" s="784"/>
      <c r="D510" s="784"/>
      <c r="E510" s="784"/>
      <c r="F510" s="784"/>
      <c r="G510" s="784"/>
      <c r="H510" s="784"/>
      <c r="I510" s="784"/>
      <c r="J510" s="784"/>
      <c r="K510" s="784"/>
      <c r="L510" s="784"/>
      <c r="M510" s="835"/>
      <c r="N510" s="785" t="s">
        <v>2461</v>
      </c>
      <c r="O510" s="785"/>
      <c r="P510" s="786" t="s">
        <v>5265</v>
      </c>
      <c r="Q510" s="786" t="s">
        <v>5273</v>
      </c>
      <c r="R510" s="787"/>
      <c r="S510" s="787"/>
      <c r="T510" s="787"/>
      <c r="U510" s="786" t="s">
        <v>3344</v>
      </c>
      <c r="V510" s="1004"/>
    </row>
    <row r="511" spans="1:24" s="62" customFormat="1" ht="39" x14ac:dyDescent="0.25">
      <c r="A511" s="784"/>
      <c r="B511" s="784"/>
      <c r="C511" s="784"/>
      <c r="D511" s="784"/>
      <c r="E511" s="784"/>
      <c r="F511" s="784"/>
      <c r="G511" s="784"/>
      <c r="H511" s="784"/>
      <c r="I511" s="784"/>
      <c r="J511" s="784"/>
      <c r="K511" s="784"/>
      <c r="L511" s="784"/>
      <c r="M511" s="835"/>
      <c r="N511" s="785" t="s">
        <v>2464</v>
      </c>
      <c r="O511" s="785"/>
      <c r="P511" s="785" t="s">
        <v>2465</v>
      </c>
      <c r="Q511" s="786" t="s">
        <v>5266</v>
      </c>
      <c r="R511" s="787"/>
      <c r="S511" s="787"/>
      <c r="T511" s="787"/>
      <c r="U511" s="786" t="s">
        <v>3344</v>
      </c>
      <c r="V511" s="1004"/>
    </row>
    <row r="512" spans="1:24" s="62" customFormat="1" ht="78" x14ac:dyDescent="0.25">
      <c r="A512" s="784"/>
      <c r="B512" s="784"/>
      <c r="C512" s="784"/>
      <c r="D512" s="784"/>
      <c r="E512" s="784"/>
      <c r="F512" s="784"/>
      <c r="G512" s="784"/>
      <c r="H512" s="784"/>
      <c r="I512" s="784"/>
      <c r="J512" s="784"/>
      <c r="K512" s="784"/>
      <c r="L512" s="784"/>
      <c r="M512" s="835"/>
      <c r="N512" s="785" t="s">
        <v>2467</v>
      </c>
      <c r="O512" s="785"/>
      <c r="P512" s="785" t="s">
        <v>5268</v>
      </c>
      <c r="Q512" s="786" t="s">
        <v>5269</v>
      </c>
      <c r="R512" s="787"/>
      <c r="S512" s="787"/>
      <c r="T512" s="787"/>
      <c r="U512" s="786" t="s">
        <v>3344</v>
      </c>
      <c r="V512" s="1004"/>
    </row>
    <row r="513" spans="1:24" s="56" customFormat="1" ht="136.5" x14ac:dyDescent="0.25">
      <c r="A513" s="784"/>
      <c r="B513" s="784"/>
      <c r="C513" s="784"/>
      <c r="D513" s="784"/>
      <c r="E513" s="784"/>
      <c r="F513" s="784"/>
      <c r="G513" s="784"/>
      <c r="H513" s="784"/>
      <c r="I513" s="784"/>
      <c r="J513" s="784"/>
      <c r="K513" s="784"/>
      <c r="L513" s="784"/>
      <c r="M513" s="835"/>
      <c r="N513" s="785" t="s">
        <v>2470</v>
      </c>
      <c r="O513" s="785"/>
      <c r="P513" s="786" t="s">
        <v>3733</v>
      </c>
      <c r="Q513" s="786" t="s">
        <v>5270</v>
      </c>
      <c r="R513" s="787"/>
      <c r="S513" s="787"/>
      <c r="T513" s="787"/>
      <c r="U513" s="786" t="s">
        <v>3344</v>
      </c>
      <c r="V513" s="1004"/>
    </row>
    <row r="514" spans="1:24" s="56" customFormat="1" ht="78" x14ac:dyDescent="0.25">
      <c r="A514" s="784"/>
      <c r="B514" s="784"/>
      <c r="C514" s="784"/>
      <c r="D514" s="784"/>
      <c r="E514" s="784"/>
      <c r="F514" s="784"/>
      <c r="G514" s="784"/>
      <c r="H514" s="784"/>
      <c r="I514" s="784"/>
      <c r="J514" s="784"/>
      <c r="K514" s="784"/>
      <c r="L514" s="784"/>
      <c r="M514" s="835"/>
      <c r="N514" s="785" t="s">
        <v>2473</v>
      </c>
      <c r="O514" s="785"/>
      <c r="P514" s="786" t="s">
        <v>2474</v>
      </c>
      <c r="Q514" s="786" t="s">
        <v>5271</v>
      </c>
      <c r="R514" s="787"/>
      <c r="S514" s="787"/>
      <c r="T514" s="787"/>
      <c r="U514" s="786" t="s">
        <v>3344</v>
      </c>
      <c r="V514" s="1004"/>
    </row>
    <row r="515" spans="1:24" s="62" customFormat="1" ht="58.5" x14ac:dyDescent="0.25">
      <c r="A515" s="784"/>
      <c r="B515" s="784"/>
      <c r="C515" s="784"/>
      <c r="D515" s="784"/>
      <c r="E515" s="784"/>
      <c r="F515" s="784"/>
      <c r="G515" s="784"/>
      <c r="H515" s="784"/>
      <c r="I515" s="784"/>
      <c r="J515" s="784"/>
      <c r="K515" s="784"/>
      <c r="L515" s="784"/>
      <c r="M515" s="835"/>
      <c r="N515" s="785" t="s">
        <v>2476</v>
      </c>
      <c r="O515" s="785"/>
      <c r="P515" s="785" t="s">
        <v>5272</v>
      </c>
      <c r="Q515" s="786" t="s">
        <v>3763</v>
      </c>
      <c r="R515" s="787"/>
      <c r="S515" s="787"/>
      <c r="T515" s="787"/>
      <c r="U515" s="786" t="s">
        <v>3344</v>
      </c>
      <c r="V515" s="1004"/>
    </row>
    <row r="516" spans="1:24" s="62" customFormat="1" ht="58.5" x14ac:dyDescent="0.25">
      <c r="A516" s="784"/>
      <c r="B516" s="784"/>
      <c r="C516" s="784"/>
      <c r="D516" s="784"/>
      <c r="E516" s="784"/>
      <c r="F516" s="784"/>
      <c r="G516" s="784"/>
      <c r="H516" s="784"/>
      <c r="I516" s="784"/>
      <c r="J516" s="784"/>
      <c r="K516" s="784"/>
      <c r="L516" s="784"/>
      <c r="M516" s="835"/>
      <c r="N516" s="785" t="s">
        <v>2479</v>
      </c>
      <c r="O516" s="785"/>
      <c r="P516" s="786" t="s">
        <v>2480</v>
      </c>
      <c r="Q516" s="786" t="s">
        <v>3762</v>
      </c>
      <c r="R516" s="787"/>
      <c r="S516" s="787"/>
      <c r="T516" s="787"/>
      <c r="U516" s="786" t="s">
        <v>3344</v>
      </c>
      <c r="V516" s="1004"/>
    </row>
    <row r="517" spans="1:24" s="62" customFormat="1" ht="58.5" x14ac:dyDescent="0.25">
      <c r="A517" s="784"/>
      <c r="B517" s="784"/>
      <c r="C517" s="784"/>
      <c r="D517" s="784"/>
      <c r="E517" s="784"/>
      <c r="F517" s="784"/>
      <c r="G517" s="784"/>
      <c r="H517" s="784"/>
      <c r="I517" s="784"/>
      <c r="J517" s="784"/>
      <c r="K517" s="784"/>
      <c r="L517" s="784"/>
      <c r="M517" s="835"/>
      <c r="N517" s="786" t="s">
        <v>2482</v>
      </c>
      <c r="O517" s="786"/>
      <c r="P517" s="786" t="s">
        <v>2483</v>
      </c>
      <c r="Q517" s="786" t="s">
        <v>3773</v>
      </c>
      <c r="R517" s="787"/>
      <c r="S517" s="787"/>
      <c r="T517" s="787"/>
      <c r="U517" s="786" t="s">
        <v>3344</v>
      </c>
      <c r="V517" s="1004"/>
    </row>
    <row r="518" spans="1:24" s="62" customFormat="1" ht="39" x14ac:dyDescent="0.25">
      <c r="A518" s="784"/>
      <c r="B518" s="784"/>
      <c r="C518" s="784"/>
      <c r="D518" s="784"/>
      <c r="E518" s="784"/>
      <c r="F518" s="784"/>
      <c r="G518" s="784"/>
      <c r="H518" s="784"/>
      <c r="I518" s="784"/>
      <c r="J518" s="784"/>
      <c r="K518" s="784"/>
      <c r="L518" s="784"/>
      <c r="M518" s="835"/>
      <c r="N518" s="785" t="s">
        <v>2485</v>
      </c>
      <c r="O518" s="785"/>
      <c r="P518" s="786" t="s">
        <v>2486</v>
      </c>
      <c r="Q518" s="786" t="s">
        <v>3777</v>
      </c>
      <c r="R518" s="787"/>
      <c r="S518" s="787"/>
      <c r="T518" s="787"/>
      <c r="U518" s="786" t="s">
        <v>3344</v>
      </c>
      <c r="V518" s="1004"/>
    </row>
    <row r="519" spans="1:24" s="62" customFormat="1" ht="58.5" x14ac:dyDescent="0.25">
      <c r="A519" s="784"/>
      <c r="B519" s="784"/>
      <c r="C519" s="784"/>
      <c r="D519" s="784"/>
      <c r="E519" s="784"/>
      <c r="F519" s="784"/>
      <c r="G519" s="784"/>
      <c r="H519" s="784"/>
      <c r="I519" s="784"/>
      <c r="J519" s="784"/>
      <c r="K519" s="784"/>
      <c r="L519" s="784"/>
      <c r="M519" s="835"/>
      <c r="N519" s="785" t="s">
        <v>2488</v>
      </c>
      <c r="O519" s="785"/>
      <c r="P519" s="786" t="s">
        <v>2489</v>
      </c>
      <c r="Q519" s="786" t="s">
        <v>3781</v>
      </c>
      <c r="R519" s="787"/>
      <c r="S519" s="787"/>
      <c r="T519" s="787"/>
      <c r="U519" s="786" t="s">
        <v>3344</v>
      </c>
      <c r="V519" s="1004"/>
    </row>
    <row r="520" spans="1:24" s="56" customFormat="1" ht="58.5" x14ac:dyDescent="0.25">
      <c r="A520" s="784"/>
      <c r="B520" s="784"/>
      <c r="C520" s="784"/>
      <c r="D520" s="784"/>
      <c r="E520" s="784"/>
      <c r="F520" s="784"/>
      <c r="G520" s="784"/>
      <c r="H520" s="784"/>
      <c r="I520" s="784"/>
      <c r="J520" s="784"/>
      <c r="K520" s="784"/>
      <c r="L520" s="784"/>
      <c r="M520" s="835"/>
      <c r="N520" s="785" t="s">
        <v>2491</v>
      </c>
      <c r="O520" s="785"/>
      <c r="P520" s="786" t="s">
        <v>2492</v>
      </c>
      <c r="Q520" s="786" t="s">
        <v>3783</v>
      </c>
      <c r="R520" s="787"/>
      <c r="S520" s="787"/>
      <c r="T520" s="787"/>
      <c r="U520" s="786" t="s">
        <v>3344</v>
      </c>
      <c r="V520" s="1004"/>
    </row>
    <row r="521" spans="1:24" s="62" customFormat="1" ht="78" x14ac:dyDescent="0.25">
      <c r="A521" s="784"/>
      <c r="B521" s="784"/>
      <c r="C521" s="784"/>
      <c r="D521" s="784"/>
      <c r="E521" s="784"/>
      <c r="F521" s="784"/>
      <c r="G521" s="784"/>
      <c r="H521" s="784"/>
      <c r="I521" s="784"/>
      <c r="J521" s="784"/>
      <c r="K521" s="784"/>
      <c r="L521" s="784"/>
      <c r="M521" s="835"/>
      <c r="N521" s="785" t="s">
        <v>2445</v>
      </c>
      <c r="O521" s="785"/>
      <c r="P521" s="786" t="s">
        <v>2446</v>
      </c>
      <c r="Q521" s="786" t="s">
        <v>2494</v>
      </c>
      <c r="R521" s="787"/>
      <c r="S521" s="787"/>
      <c r="T521" s="787"/>
      <c r="U521" s="786" t="s">
        <v>3344</v>
      </c>
      <c r="V521" s="1004"/>
    </row>
    <row r="522" spans="1:24" s="62" customFormat="1" ht="78" x14ac:dyDescent="0.25">
      <c r="A522" s="784"/>
      <c r="B522" s="784"/>
      <c r="C522" s="784"/>
      <c r="D522" s="784"/>
      <c r="E522" s="784"/>
      <c r="F522" s="784"/>
      <c r="G522" s="784"/>
      <c r="H522" s="784"/>
      <c r="I522" s="784"/>
      <c r="J522" s="784"/>
      <c r="K522" s="784"/>
      <c r="L522" s="784"/>
      <c r="M522" s="835"/>
      <c r="N522" s="785" t="s">
        <v>2495</v>
      </c>
      <c r="O522" s="785"/>
      <c r="P522" s="786" t="s">
        <v>2496</v>
      </c>
      <c r="Q522" s="786" t="s">
        <v>2497</v>
      </c>
      <c r="R522" s="787"/>
      <c r="S522" s="787"/>
      <c r="T522" s="787"/>
      <c r="U522" s="786" t="s">
        <v>3344</v>
      </c>
      <c r="V522" s="1004"/>
    </row>
    <row r="523" spans="1:24" s="62" customFormat="1" ht="81" customHeight="1" x14ac:dyDescent="0.25">
      <c r="A523" s="784"/>
      <c r="B523" s="784"/>
      <c r="C523" s="784"/>
      <c r="D523" s="784"/>
      <c r="E523" s="784"/>
      <c r="F523" s="784"/>
      <c r="G523" s="784"/>
      <c r="H523" s="784"/>
      <c r="I523" s="784"/>
      <c r="J523" s="784"/>
      <c r="K523" s="784"/>
      <c r="L523" s="784"/>
      <c r="M523" s="835"/>
      <c r="N523" s="785" t="s">
        <v>2498</v>
      </c>
      <c r="O523" s="785"/>
      <c r="P523" s="786" t="s">
        <v>3891</v>
      </c>
      <c r="Q523" s="786" t="s">
        <v>2499</v>
      </c>
      <c r="R523" s="787"/>
      <c r="S523" s="787"/>
      <c r="T523" s="787"/>
      <c r="U523" s="786" t="s">
        <v>3344</v>
      </c>
      <c r="V523" s="1004"/>
    </row>
    <row r="524" spans="1:24" s="62" customFormat="1" ht="97.5" x14ac:dyDescent="0.25">
      <c r="A524" s="784"/>
      <c r="B524" s="784"/>
      <c r="C524" s="784"/>
      <c r="D524" s="784"/>
      <c r="E524" s="784"/>
      <c r="F524" s="784"/>
      <c r="G524" s="784"/>
      <c r="H524" s="784"/>
      <c r="I524" s="784"/>
      <c r="J524" s="784"/>
      <c r="K524" s="784"/>
      <c r="L524" s="784"/>
      <c r="M524" s="835"/>
      <c r="N524" s="785" t="s">
        <v>2500</v>
      </c>
      <c r="O524" s="785"/>
      <c r="P524" s="785" t="s">
        <v>2501</v>
      </c>
      <c r="Q524" s="786" t="s">
        <v>3904</v>
      </c>
      <c r="R524" s="787"/>
      <c r="S524" s="787"/>
      <c r="T524" s="787"/>
      <c r="U524" s="786" t="s">
        <v>3344</v>
      </c>
      <c r="V524" s="1004"/>
    </row>
    <row r="525" spans="1:24" s="56" customFormat="1" ht="79.5" customHeight="1" x14ac:dyDescent="0.25">
      <c r="A525" s="784"/>
      <c r="B525" s="784"/>
      <c r="C525" s="784"/>
      <c r="D525" s="784"/>
      <c r="E525" s="784"/>
      <c r="F525" s="784"/>
      <c r="G525" s="784"/>
      <c r="H525" s="784"/>
      <c r="I525" s="784"/>
      <c r="J525" s="784"/>
      <c r="K525" s="784"/>
      <c r="L525" s="784"/>
      <c r="M525" s="835"/>
      <c r="N525" s="785" t="s">
        <v>2503</v>
      </c>
      <c r="O525" s="785"/>
      <c r="P525" s="786" t="s">
        <v>2504</v>
      </c>
      <c r="Q525" s="786" t="s">
        <v>3919</v>
      </c>
      <c r="R525" s="787"/>
      <c r="S525" s="787"/>
      <c r="T525" s="787"/>
      <c r="U525" s="786" t="s">
        <v>3344</v>
      </c>
      <c r="V525" s="1004"/>
    </row>
    <row r="526" spans="1:24" s="856" customFormat="1" ht="58.9" customHeight="1" x14ac:dyDescent="0.3">
      <c r="A526" s="766"/>
      <c r="B526" s="819"/>
      <c r="C526" s="767"/>
      <c r="D526" s="816"/>
      <c r="E526" s="816" t="s">
        <v>5794</v>
      </c>
      <c r="F526" s="820" t="s">
        <v>5795</v>
      </c>
      <c r="G526" s="820" t="s">
        <v>5796</v>
      </c>
      <c r="H526" s="820" t="s">
        <v>5797</v>
      </c>
      <c r="I526" s="820" t="s">
        <v>5798</v>
      </c>
      <c r="J526" s="820" t="s">
        <v>5799</v>
      </c>
      <c r="K526" s="785"/>
      <c r="L526" s="785" t="s">
        <v>4990</v>
      </c>
      <c r="M526" s="835"/>
      <c r="N526" s="883" t="s">
        <v>5800</v>
      </c>
      <c r="O526" s="855"/>
      <c r="P526" s="855"/>
      <c r="Q526" s="855"/>
      <c r="R526" s="884"/>
      <c r="S526" s="884"/>
      <c r="T526" s="884"/>
      <c r="U526" s="853" t="s">
        <v>3344</v>
      </c>
      <c r="V526" s="1004"/>
      <c r="W526" s="854"/>
      <c r="X526" s="855"/>
    </row>
    <row r="527" spans="1:24" s="772" customFormat="1" ht="58.9" customHeight="1" x14ac:dyDescent="0.3">
      <c r="A527" s="766"/>
      <c r="B527" s="819"/>
      <c r="C527" s="767"/>
      <c r="D527" s="816"/>
      <c r="E527" s="816"/>
      <c r="F527" s="820"/>
      <c r="G527" s="816"/>
      <c r="H527" s="816"/>
      <c r="I527" s="820"/>
      <c r="J527" s="820"/>
      <c r="K527" s="785"/>
      <c r="L527" s="785"/>
      <c r="M527" s="816"/>
      <c r="N527" s="807" t="s">
        <v>5801</v>
      </c>
      <c r="O527" s="807"/>
      <c r="P527" s="786" t="s">
        <v>5296</v>
      </c>
      <c r="Q527" s="792" t="s">
        <v>2607</v>
      </c>
      <c r="R527" s="799" t="s">
        <v>3292</v>
      </c>
      <c r="S527" s="799" t="s">
        <v>4086</v>
      </c>
      <c r="T527" s="799" t="s">
        <v>4086</v>
      </c>
      <c r="U527" s="808" t="s">
        <v>3344</v>
      </c>
      <c r="V527" s="1004"/>
      <c r="W527" s="770"/>
      <c r="X527" s="771"/>
    </row>
    <row r="528" spans="1:24" s="62" customFormat="1" ht="78" x14ac:dyDescent="0.25">
      <c r="A528" s="784"/>
      <c r="B528" s="784"/>
      <c r="C528" s="784"/>
      <c r="D528" s="784"/>
      <c r="E528" s="784"/>
      <c r="F528" s="784"/>
      <c r="G528" s="784"/>
      <c r="H528" s="784"/>
      <c r="I528" s="784"/>
      <c r="J528" s="784"/>
      <c r="K528" s="784"/>
      <c r="L528" s="784"/>
      <c r="M528" s="784"/>
      <c r="N528" s="785" t="s">
        <v>2608</v>
      </c>
      <c r="O528" s="785"/>
      <c r="P528" s="785" t="s">
        <v>2609</v>
      </c>
      <c r="Q528" s="786" t="s">
        <v>2610</v>
      </c>
      <c r="R528" s="787"/>
      <c r="S528" s="787"/>
      <c r="T528" s="787"/>
      <c r="U528" s="786" t="s">
        <v>3344</v>
      </c>
      <c r="V528" s="1004"/>
    </row>
    <row r="529" spans="1:24" s="772" customFormat="1" ht="80.25" customHeight="1" x14ac:dyDescent="0.3">
      <c r="A529" s="766"/>
      <c r="B529" s="819"/>
      <c r="C529" s="767"/>
      <c r="D529" s="816"/>
      <c r="E529" s="816"/>
      <c r="F529" s="820"/>
      <c r="G529" s="816"/>
      <c r="H529" s="816"/>
      <c r="I529" s="820"/>
      <c r="J529" s="820"/>
      <c r="K529" s="785"/>
      <c r="L529" s="785"/>
      <c r="M529" s="816"/>
      <c r="N529" s="807" t="s">
        <v>2557</v>
      </c>
      <c r="O529" s="807"/>
      <c r="P529" s="786" t="s">
        <v>5543</v>
      </c>
      <c r="Q529" s="792" t="s">
        <v>5802</v>
      </c>
      <c r="R529" s="804"/>
      <c r="S529" s="799" t="s">
        <v>4009</v>
      </c>
      <c r="T529" s="799">
        <v>18</v>
      </c>
      <c r="U529" s="808" t="s">
        <v>3344</v>
      </c>
      <c r="V529" s="1004"/>
      <c r="W529" s="770"/>
      <c r="X529" s="771"/>
    </row>
    <row r="530" spans="1:24" s="61" customFormat="1" ht="39" x14ac:dyDescent="0.25">
      <c r="A530" s="806"/>
      <c r="B530" s="806"/>
      <c r="C530" s="806"/>
      <c r="D530" s="806"/>
      <c r="E530" s="806"/>
      <c r="F530" s="806"/>
      <c r="G530" s="806"/>
      <c r="H530" s="806"/>
      <c r="I530" s="806"/>
      <c r="J530" s="806"/>
      <c r="K530" s="806"/>
      <c r="L530" s="806"/>
      <c r="M530" s="806"/>
      <c r="N530" s="786"/>
      <c r="O530" s="786"/>
      <c r="P530" s="786"/>
      <c r="Q530" s="786" t="s">
        <v>3374</v>
      </c>
      <c r="R530" s="799" t="s">
        <v>3292</v>
      </c>
      <c r="S530" s="799" t="s">
        <v>4010</v>
      </c>
      <c r="T530" s="799" t="s">
        <v>3375</v>
      </c>
      <c r="U530" s="786" t="s">
        <v>3344</v>
      </c>
      <c r="V530" s="786"/>
    </row>
    <row r="531" spans="1:24" s="61" customFormat="1" ht="39" x14ac:dyDescent="0.25">
      <c r="A531" s="806"/>
      <c r="B531" s="806"/>
      <c r="C531" s="806"/>
      <c r="D531" s="806"/>
      <c r="E531" s="806"/>
      <c r="F531" s="806"/>
      <c r="G531" s="806"/>
      <c r="H531" s="806"/>
      <c r="I531" s="806"/>
      <c r="J531" s="806"/>
      <c r="K531" s="806"/>
      <c r="L531" s="806"/>
      <c r="M531" s="806"/>
      <c r="N531" s="786"/>
      <c r="O531" s="786"/>
      <c r="P531" s="786"/>
      <c r="Q531" s="786" t="s">
        <v>3376</v>
      </c>
      <c r="R531" s="799" t="s">
        <v>3292</v>
      </c>
      <c r="S531" s="799" t="s">
        <v>4017</v>
      </c>
      <c r="T531" s="811">
        <v>100</v>
      </c>
      <c r="U531" s="786" t="s">
        <v>3344</v>
      </c>
      <c r="V531" s="786"/>
    </row>
    <row r="532" spans="1:24" s="57" customFormat="1" ht="39" x14ac:dyDescent="0.25">
      <c r="A532" s="806"/>
      <c r="B532" s="806"/>
      <c r="C532" s="806"/>
      <c r="D532" s="806"/>
      <c r="E532" s="806"/>
      <c r="F532" s="806"/>
      <c r="G532" s="806"/>
      <c r="H532" s="806"/>
      <c r="I532" s="806"/>
      <c r="J532" s="806"/>
      <c r="K532" s="806"/>
      <c r="L532" s="806"/>
      <c r="M532" s="806"/>
      <c r="N532" s="786"/>
      <c r="O532" s="786"/>
      <c r="P532" s="786"/>
      <c r="Q532" s="786" t="s">
        <v>3377</v>
      </c>
      <c r="R532" s="799" t="s">
        <v>3292</v>
      </c>
      <c r="S532" s="799" t="s">
        <v>4020</v>
      </c>
      <c r="T532" s="811">
        <v>100</v>
      </c>
      <c r="U532" s="786" t="s">
        <v>3344</v>
      </c>
      <c r="V532" s="786"/>
    </row>
    <row r="533" spans="1:24" s="57" customFormat="1" ht="39" x14ac:dyDescent="0.25">
      <c r="A533" s="806"/>
      <c r="B533" s="806"/>
      <c r="C533" s="806"/>
      <c r="D533" s="806"/>
      <c r="E533" s="806"/>
      <c r="F533" s="806"/>
      <c r="G533" s="806"/>
      <c r="H533" s="806"/>
      <c r="I533" s="806"/>
      <c r="J533" s="806"/>
      <c r="K533" s="806"/>
      <c r="L533" s="806"/>
      <c r="M533" s="806"/>
      <c r="N533" s="786"/>
      <c r="O533" s="786"/>
      <c r="P533" s="786"/>
      <c r="Q533" s="786" t="s">
        <v>3378</v>
      </c>
      <c r="R533" s="799" t="s">
        <v>3292</v>
      </c>
      <c r="S533" s="811">
        <v>35</v>
      </c>
      <c r="T533" s="811">
        <v>100</v>
      </c>
      <c r="U533" s="786" t="s">
        <v>3344</v>
      </c>
      <c r="V533" s="786"/>
    </row>
    <row r="534" spans="1:24" s="57" customFormat="1" ht="39" x14ac:dyDescent="0.25">
      <c r="A534" s="806"/>
      <c r="B534" s="806"/>
      <c r="C534" s="806"/>
      <c r="D534" s="806"/>
      <c r="E534" s="806"/>
      <c r="F534" s="806"/>
      <c r="G534" s="806"/>
      <c r="H534" s="806"/>
      <c r="I534" s="806"/>
      <c r="J534" s="806"/>
      <c r="K534" s="806"/>
      <c r="L534" s="806"/>
      <c r="M534" s="806"/>
      <c r="N534" s="786"/>
      <c r="O534" s="786"/>
      <c r="P534" s="786"/>
      <c r="Q534" s="786" t="s">
        <v>3379</v>
      </c>
      <c r="R534" s="799" t="s">
        <v>3292</v>
      </c>
      <c r="S534" s="811">
        <v>31</v>
      </c>
      <c r="T534" s="811">
        <v>80</v>
      </c>
      <c r="U534" s="786" t="s">
        <v>3344</v>
      </c>
      <c r="V534" s="786"/>
    </row>
    <row r="535" spans="1:24" s="57" customFormat="1" ht="42" customHeight="1" x14ac:dyDescent="0.25">
      <c r="A535" s="806"/>
      <c r="B535" s="806"/>
      <c r="C535" s="806"/>
      <c r="D535" s="806"/>
      <c r="E535" s="806"/>
      <c r="F535" s="806"/>
      <c r="G535" s="806"/>
      <c r="H535" s="806"/>
      <c r="I535" s="806"/>
      <c r="J535" s="806"/>
      <c r="K535" s="806"/>
      <c r="L535" s="806"/>
      <c r="M535" s="806"/>
      <c r="N535" s="786"/>
      <c r="O535" s="786"/>
      <c r="P535" s="786"/>
      <c r="Q535" s="786" t="s">
        <v>3380</v>
      </c>
      <c r="R535" s="799" t="s">
        <v>3381</v>
      </c>
      <c r="S535" s="799">
        <v>200</v>
      </c>
      <c r="T535" s="799">
        <v>1500</v>
      </c>
      <c r="U535" s="786" t="s">
        <v>3344</v>
      </c>
      <c r="V535" s="786"/>
    </row>
    <row r="536" spans="1:24" s="56" customFormat="1" ht="78.75" customHeight="1" x14ac:dyDescent="0.25">
      <c r="A536" s="784"/>
      <c r="B536" s="784"/>
      <c r="C536" s="784"/>
      <c r="D536" s="784"/>
      <c r="E536" s="784"/>
      <c r="F536" s="784"/>
      <c r="G536" s="784"/>
      <c r="H536" s="784"/>
      <c r="I536" s="784"/>
      <c r="J536" s="784"/>
      <c r="K536" s="784"/>
      <c r="L536" s="784"/>
      <c r="M536" s="784"/>
      <c r="N536" s="785" t="s">
        <v>2560</v>
      </c>
      <c r="O536" s="785"/>
      <c r="P536" s="785" t="s">
        <v>2561</v>
      </c>
      <c r="Q536" s="786" t="s">
        <v>3650</v>
      </c>
      <c r="R536" s="787"/>
      <c r="S536" s="787"/>
      <c r="T536" s="787"/>
      <c r="U536" s="786" t="s">
        <v>3344</v>
      </c>
      <c r="V536" s="786"/>
    </row>
    <row r="537" spans="1:24" s="56" customFormat="1" ht="58.5" x14ac:dyDescent="0.25">
      <c r="A537" s="784"/>
      <c r="B537" s="784"/>
      <c r="C537" s="784"/>
      <c r="D537" s="784"/>
      <c r="E537" s="784"/>
      <c r="F537" s="784"/>
      <c r="G537" s="784"/>
      <c r="H537" s="784"/>
      <c r="I537" s="784"/>
      <c r="J537" s="784"/>
      <c r="K537" s="784"/>
      <c r="L537" s="784"/>
      <c r="M537" s="784"/>
      <c r="N537" s="785" t="s">
        <v>2563</v>
      </c>
      <c r="O537" s="785"/>
      <c r="P537" s="786" t="s">
        <v>3696</v>
      </c>
      <c r="Q537" s="786" t="s">
        <v>3697</v>
      </c>
      <c r="R537" s="787"/>
      <c r="S537" s="787"/>
      <c r="T537" s="787"/>
      <c r="U537" s="786" t="s">
        <v>3344</v>
      </c>
      <c r="V537" s="786"/>
    </row>
    <row r="538" spans="1:24" s="62" customFormat="1" ht="78" x14ac:dyDescent="0.25">
      <c r="A538" s="784"/>
      <c r="B538" s="784"/>
      <c r="C538" s="784"/>
      <c r="D538" s="784"/>
      <c r="E538" s="784"/>
      <c r="F538" s="784"/>
      <c r="G538" s="784"/>
      <c r="H538" s="784"/>
      <c r="I538" s="784"/>
      <c r="J538" s="784"/>
      <c r="K538" s="784"/>
      <c r="L538" s="784"/>
      <c r="M538" s="784"/>
      <c r="N538" s="785" t="s">
        <v>2566</v>
      </c>
      <c r="O538" s="785"/>
      <c r="P538" s="785" t="s">
        <v>5298</v>
      </c>
      <c r="Q538" s="786" t="s">
        <v>3803</v>
      </c>
      <c r="R538" s="787"/>
      <c r="S538" s="787"/>
      <c r="T538" s="787"/>
      <c r="U538" s="786" t="s">
        <v>3344</v>
      </c>
      <c r="V538" s="786"/>
    </row>
    <row r="539" spans="1:24" s="62" customFormat="1" ht="78" x14ac:dyDescent="0.25">
      <c r="A539" s="784"/>
      <c r="B539" s="784"/>
      <c r="C539" s="784"/>
      <c r="D539" s="784"/>
      <c r="E539" s="784"/>
      <c r="F539" s="784"/>
      <c r="G539" s="784"/>
      <c r="H539" s="784"/>
      <c r="I539" s="784"/>
      <c r="J539" s="784"/>
      <c r="K539" s="784"/>
      <c r="L539" s="784"/>
      <c r="M539" s="784"/>
      <c r="N539" s="785" t="s">
        <v>2569</v>
      </c>
      <c r="O539" s="785"/>
      <c r="P539" s="785" t="s">
        <v>5299</v>
      </c>
      <c r="Q539" s="786" t="s">
        <v>3804</v>
      </c>
      <c r="R539" s="787"/>
      <c r="S539" s="787"/>
      <c r="T539" s="787"/>
      <c r="U539" s="786" t="s">
        <v>3344</v>
      </c>
      <c r="V539" s="786"/>
    </row>
    <row r="540" spans="1:24" s="56" customFormat="1" ht="97.5" x14ac:dyDescent="0.25">
      <c r="A540" s="784"/>
      <c r="B540" s="784"/>
      <c r="C540" s="784"/>
      <c r="D540" s="784"/>
      <c r="E540" s="784"/>
      <c r="F540" s="784"/>
      <c r="G540" s="784"/>
      <c r="H540" s="784"/>
      <c r="I540" s="784"/>
      <c r="J540" s="784"/>
      <c r="K540" s="784"/>
      <c r="L540" s="784"/>
      <c r="M540" s="784"/>
      <c r="N540" s="785" t="s">
        <v>2572</v>
      </c>
      <c r="O540" s="785"/>
      <c r="P540" s="785" t="s">
        <v>5300</v>
      </c>
      <c r="Q540" s="786" t="s">
        <v>3806</v>
      </c>
      <c r="R540" s="787"/>
      <c r="S540" s="787"/>
      <c r="T540" s="787"/>
      <c r="U540" s="786" t="s">
        <v>3344</v>
      </c>
      <c r="V540" s="786"/>
    </row>
    <row r="541" spans="1:24" s="56" customFormat="1" ht="78" x14ac:dyDescent="0.25">
      <c r="A541" s="784"/>
      <c r="B541" s="784"/>
      <c r="C541" s="784"/>
      <c r="D541" s="784"/>
      <c r="E541" s="784"/>
      <c r="F541" s="784"/>
      <c r="G541" s="784"/>
      <c r="H541" s="784"/>
      <c r="I541" s="784"/>
      <c r="J541" s="784"/>
      <c r="K541" s="784"/>
      <c r="L541" s="784"/>
      <c r="M541" s="784"/>
      <c r="N541" s="785" t="s">
        <v>2574</v>
      </c>
      <c r="O541" s="785"/>
      <c r="P541" s="785" t="s">
        <v>2575</v>
      </c>
      <c r="Q541" s="786" t="s">
        <v>5301</v>
      </c>
      <c r="R541" s="787"/>
      <c r="S541" s="787"/>
      <c r="T541" s="787"/>
      <c r="U541" s="786" t="s">
        <v>3344</v>
      </c>
      <c r="V541" s="786"/>
    </row>
    <row r="542" spans="1:24" s="56" customFormat="1" ht="117" x14ac:dyDescent="0.25">
      <c r="A542" s="784"/>
      <c r="B542" s="784"/>
      <c r="C542" s="784"/>
      <c r="D542" s="784"/>
      <c r="E542" s="784"/>
      <c r="F542" s="784"/>
      <c r="G542" s="784"/>
      <c r="H542" s="784"/>
      <c r="I542" s="784"/>
      <c r="J542" s="784"/>
      <c r="K542" s="784"/>
      <c r="L542" s="784"/>
      <c r="M542" s="784"/>
      <c r="N542" s="785" t="s">
        <v>2577</v>
      </c>
      <c r="O542" s="785"/>
      <c r="P542" s="786" t="s">
        <v>2578</v>
      </c>
      <c r="Q542" s="786" t="s">
        <v>3831</v>
      </c>
      <c r="R542" s="787"/>
      <c r="S542" s="787"/>
      <c r="T542" s="787"/>
      <c r="U542" s="786" t="s">
        <v>3344</v>
      </c>
      <c r="V542" s="786"/>
    </row>
    <row r="543" spans="1:24" s="62" customFormat="1" ht="100.5" customHeight="1" x14ac:dyDescent="0.25">
      <c r="A543" s="784"/>
      <c r="B543" s="784"/>
      <c r="C543" s="784"/>
      <c r="D543" s="784"/>
      <c r="E543" s="784"/>
      <c r="F543" s="784"/>
      <c r="G543" s="784"/>
      <c r="H543" s="784"/>
      <c r="I543" s="784"/>
      <c r="J543" s="784"/>
      <c r="K543" s="784"/>
      <c r="L543" s="784"/>
      <c r="M543" s="784"/>
      <c r="N543" s="785" t="s">
        <v>2580</v>
      </c>
      <c r="O543" s="785"/>
      <c r="P543" s="786" t="s">
        <v>5303</v>
      </c>
      <c r="Q543" s="786" t="s">
        <v>5302</v>
      </c>
      <c r="R543" s="787"/>
      <c r="S543" s="787"/>
      <c r="T543" s="787"/>
      <c r="U543" s="786" t="s">
        <v>3344</v>
      </c>
      <c r="V543" s="786"/>
    </row>
    <row r="544" spans="1:24" s="62" customFormat="1" ht="78" x14ac:dyDescent="0.25">
      <c r="A544" s="784"/>
      <c r="B544" s="784"/>
      <c r="C544" s="784"/>
      <c r="D544" s="784"/>
      <c r="E544" s="784"/>
      <c r="F544" s="784"/>
      <c r="G544" s="784"/>
      <c r="H544" s="784"/>
      <c r="I544" s="784"/>
      <c r="J544" s="784"/>
      <c r="K544" s="784"/>
      <c r="L544" s="784"/>
      <c r="M544" s="784"/>
      <c r="N544" s="785" t="s">
        <v>2583</v>
      </c>
      <c r="O544" s="785"/>
      <c r="P544" s="786" t="s">
        <v>2584</v>
      </c>
      <c r="Q544" s="786" t="s">
        <v>3897</v>
      </c>
      <c r="R544" s="787"/>
      <c r="S544" s="787"/>
      <c r="T544" s="787"/>
      <c r="U544" s="786" t="s">
        <v>3344</v>
      </c>
      <c r="V544" s="786"/>
    </row>
    <row r="545" spans="1:24" s="56" customFormat="1" ht="97.5" x14ac:dyDescent="0.25">
      <c r="A545" s="784"/>
      <c r="B545" s="784"/>
      <c r="C545" s="784"/>
      <c r="D545" s="784"/>
      <c r="E545" s="784"/>
      <c r="F545" s="784"/>
      <c r="G545" s="784"/>
      <c r="H545" s="784"/>
      <c r="I545" s="784"/>
      <c r="J545" s="784"/>
      <c r="K545" s="784"/>
      <c r="L545" s="784"/>
      <c r="M545" s="784"/>
      <c r="N545" s="785" t="s">
        <v>2586</v>
      </c>
      <c r="O545" s="785"/>
      <c r="P545" s="786" t="s">
        <v>2587</v>
      </c>
      <c r="Q545" s="786" t="s">
        <v>3896</v>
      </c>
      <c r="R545" s="787"/>
      <c r="S545" s="787"/>
      <c r="T545" s="787"/>
      <c r="U545" s="786" t="s">
        <v>3344</v>
      </c>
      <c r="V545" s="786"/>
    </row>
    <row r="546" spans="1:24" s="56" customFormat="1" ht="117" x14ac:dyDescent="0.25">
      <c r="A546" s="784"/>
      <c r="B546" s="784"/>
      <c r="C546" s="784"/>
      <c r="D546" s="784"/>
      <c r="E546" s="784"/>
      <c r="F546" s="784"/>
      <c r="G546" s="784"/>
      <c r="H546" s="784"/>
      <c r="I546" s="784"/>
      <c r="J546" s="784"/>
      <c r="K546" s="784"/>
      <c r="L546" s="784"/>
      <c r="M546" s="784"/>
      <c r="N546" s="785" t="s">
        <v>2589</v>
      </c>
      <c r="O546" s="785"/>
      <c r="P546" s="786" t="s">
        <v>2590</v>
      </c>
      <c r="Q546" s="786" t="s">
        <v>3898</v>
      </c>
      <c r="R546" s="787"/>
      <c r="S546" s="787"/>
      <c r="T546" s="787"/>
      <c r="U546" s="786" t="s">
        <v>3344</v>
      </c>
      <c r="V546" s="786"/>
    </row>
    <row r="547" spans="1:24" s="56" customFormat="1" ht="157.5" customHeight="1" x14ac:dyDescent="0.25">
      <c r="A547" s="784"/>
      <c r="B547" s="784"/>
      <c r="C547" s="784"/>
      <c r="D547" s="784"/>
      <c r="E547" s="784"/>
      <c r="F547" s="784"/>
      <c r="G547" s="784"/>
      <c r="H547" s="784"/>
      <c r="I547" s="784"/>
      <c r="J547" s="784"/>
      <c r="K547" s="784"/>
      <c r="L547" s="784"/>
      <c r="M547" s="784"/>
      <c r="N547" s="785" t="s">
        <v>2592</v>
      </c>
      <c r="O547" s="785"/>
      <c r="P547" s="785" t="s">
        <v>2593</v>
      </c>
      <c r="Q547" s="786" t="s">
        <v>3907</v>
      </c>
      <c r="R547" s="787"/>
      <c r="S547" s="787"/>
      <c r="T547" s="787"/>
      <c r="U547" s="786" t="s">
        <v>3344</v>
      </c>
      <c r="V547" s="786"/>
    </row>
    <row r="548" spans="1:24" s="772" customFormat="1" ht="86.25" customHeight="1" x14ac:dyDescent="0.3">
      <c r="A548" s="766"/>
      <c r="B548" s="819"/>
      <c r="C548" s="767"/>
      <c r="D548" s="816"/>
      <c r="E548" s="816"/>
      <c r="F548" s="820"/>
      <c r="G548" s="816"/>
      <c r="H548" s="816"/>
      <c r="I548" s="820"/>
      <c r="J548" s="820"/>
      <c r="K548" s="785"/>
      <c r="L548" s="785"/>
      <c r="M548" s="816"/>
      <c r="N548" s="807" t="s">
        <v>3382</v>
      </c>
      <c r="O548" s="807"/>
      <c r="P548" s="786" t="s">
        <v>3383</v>
      </c>
      <c r="Q548" s="792" t="s">
        <v>5596</v>
      </c>
      <c r="R548" s="799" t="s">
        <v>3292</v>
      </c>
      <c r="S548" s="811">
        <v>85</v>
      </c>
      <c r="T548" s="811">
        <v>97</v>
      </c>
      <c r="U548" s="808" t="s">
        <v>3344</v>
      </c>
      <c r="V548" s="808"/>
      <c r="W548" s="770"/>
      <c r="X548" s="771"/>
    </row>
    <row r="549" spans="1:24" s="56" customFormat="1" ht="100.5" customHeight="1" x14ac:dyDescent="0.25">
      <c r="A549" s="784"/>
      <c r="B549" s="784"/>
      <c r="C549" s="784"/>
      <c r="D549" s="784"/>
      <c r="E549" s="784"/>
      <c r="F549" s="784"/>
      <c r="G549" s="784"/>
      <c r="H549" s="784"/>
      <c r="I549" s="784"/>
      <c r="J549" s="784"/>
      <c r="K549" s="784"/>
      <c r="L549" s="784"/>
      <c r="M549" s="784"/>
      <c r="N549" s="785" t="s">
        <v>3385</v>
      </c>
      <c r="O549" s="785"/>
      <c r="P549" s="785" t="s">
        <v>5304</v>
      </c>
      <c r="Q549" s="785" t="s">
        <v>3841</v>
      </c>
      <c r="R549" s="799"/>
      <c r="S549" s="799"/>
      <c r="T549" s="799"/>
      <c r="U549" s="786" t="s">
        <v>3344</v>
      </c>
      <c r="V549" s="786"/>
    </row>
    <row r="550" spans="1:24" s="56" customFormat="1" ht="58.5" x14ac:dyDescent="0.25">
      <c r="A550" s="784"/>
      <c r="B550" s="784"/>
      <c r="C550" s="784"/>
      <c r="D550" s="784"/>
      <c r="E550" s="784"/>
      <c r="F550" s="784"/>
      <c r="G550" s="784"/>
      <c r="H550" s="784"/>
      <c r="I550" s="784"/>
      <c r="J550" s="784"/>
      <c r="K550" s="784"/>
      <c r="L550" s="784"/>
      <c r="M550" s="784"/>
      <c r="N550" s="785" t="s">
        <v>3386</v>
      </c>
      <c r="O550" s="785"/>
      <c r="P550" s="785" t="s">
        <v>5305</v>
      </c>
      <c r="Q550" s="786" t="s">
        <v>5306</v>
      </c>
      <c r="R550" s="787"/>
      <c r="S550" s="787"/>
      <c r="T550" s="787"/>
      <c r="U550" s="786" t="s">
        <v>3344</v>
      </c>
      <c r="V550" s="786"/>
    </row>
    <row r="551" spans="1:24" s="56" customFormat="1" ht="97.5" x14ac:dyDescent="0.25">
      <c r="A551" s="784"/>
      <c r="B551" s="784"/>
      <c r="C551" s="784"/>
      <c r="D551" s="784"/>
      <c r="E551" s="784"/>
      <c r="F551" s="784"/>
      <c r="G551" s="784"/>
      <c r="H551" s="784"/>
      <c r="I551" s="784"/>
      <c r="J551" s="784"/>
      <c r="K551" s="784"/>
      <c r="L551" s="784"/>
      <c r="M551" s="784"/>
      <c r="N551" s="785" t="s">
        <v>3387</v>
      </c>
      <c r="O551" s="785"/>
      <c r="P551" s="785" t="s">
        <v>5307</v>
      </c>
      <c r="Q551" s="786" t="s">
        <v>5308</v>
      </c>
      <c r="R551" s="787"/>
      <c r="S551" s="787"/>
      <c r="T551" s="787"/>
      <c r="U551" s="786" t="s">
        <v>3344</v>
      </c>
      <c r="V551" s="786"/>
    </row>
    <row r="552" spans="1:24" s="56" customFormat="1" ht="117" x14ac:dyDescent="0.25">
      <c r="A552" s="784"/>
      <c r="B552" s="784"/>
      <c r="C552" s="784"/>
      <c r="D552" s="784"/>
      <c r="E552" s="784"/>
      <c r="F552" s="784"/>
      <c r="G552" s="784"/>
      <c r="H552" s="784"/>
      <c r="I552" s="784"/>
      <c r="J552" s="784"/>
      <c r="K552" s="784"/>
      <c r="L552" s="784"/>
      <c r="M552" s="784"/>
      <c r="N552" s="785" t="s">
        <v>3388</v>
      </c>
      <c r="O552" s="785"/>
      <c r="P552" s="785" t="s">
        <v>5309</v>
      </c>
      <c r="Q552" s="786" t="s">
        <v>5310</v>
      </c>
      <c r="R552" s="787"/>
      <c r="S552" s="787"/>
      <c r="T552" s="787"/>
      <c r="U552" s="786" t="s">
        <v>3344</v>
      </c>
      <c r="V552" s="786"/>
    </row>
    <row r="553" spans="1:24" s="772" customFormat="1" ht="165.75" customHeight="1" x14ac:dyDescent="0.3">
      <c r="A553" s="766"/>
      <c r="B553" s="819"/>
      <c r="C553" s="767"/>
      <c r="D553" s="816"/>
      <c r="E553" s="816"/>
      <c r="F553" s="820"/>
      <c r="G553" s="816"/>
      <c r="H553" s="816"/>
      <c r="I553" s="820"/>
      <c r="J553" s="820"/>
      <c r="K553" s="785"/>
      <c r="L553" s="785"/>
      <c r="M553" s="816"/>
      <c r="N553" s="807" t="s">
        <v>2187</v>
      </c>
      <c r="O553" s="807"/>
      <c r="P553" s="786" t="s">
        <v>2188</v>
      </c>
      <c r="Q553" s="792" t="s">
        <v>5803</v>
      </c>
      <c r="R553" s="865" t="s">
        <v>3292</v>
      </c>
      <c r="S553" s="865">
        <v>100</v>
      </c>
      <c r="T553" s="865">
        <v>100</v>
      </c>
      <c r="U553" s="808"/>
      <c r="V553" s="808" t="s">
        <v>3518</v>
      </c>
      <c r="W553" s="770"/>
      <c r="X553" s="771"/>
    </row>
    <row r="554" spans="1:24" s="772" customFormat="1" ht="84.75" customHeight="1" x14ac:dyDescent="0.3">
      <c r="A554" s="766"/>
      <c r="B554" s="819"/>
      <c r="C554" s="767"/>
      <c r="D554" s="816"/>
      <c r="E554" s="816"/>
      <c r="F554" s="820"/>
      <c r="G554" s="816"/>
      <c r="H554" s="816"/>
      <c r="I554" s="820"/>
      <c r="J554" s="820"/>
      <c r="K554" s="785"/>
      <c r="L554" s="785"/>
      <c r="M554" s="816"/>
      <c r="N554" s="785" t="s">
        <v>2190</v>
      </c>
      <c r="O554" s="807"/>
      <c r="P554" s="786" t="s">
        <v>2191</v>
      </c>
      <c r="Q554" s="786" t="s">
        <v>4868</v>
      </c>
      <c r="R554" s="865"/>
      <c r="S554" s="865"/>
      <c r="T554" s="865"/>
      <c r="U554" s="808"/>
      <c r="V554" s="808"/>
      <c r="W554" s="770"/>
      <c r="X554" s="771"/>
    </row>
    <row r="555" spans="1:24" s="772" customFormat="1" ht="94.5" customHeight="1" x14ac:dyDescent="0.3">
      <c r="A555" s="766"/>
      <c r="B555" s="819"/>
      <c r="C555" s="767"/>
      <c r="D555" s="816"/>
      <c r="E555" s="816"/>
      <c r="F555" s="820"/>
      <c r="G555" s="816"/>
      <c r="H555" s="816"/>
      <c r="I555" s="820"/>
      <c r="J555" s="820"/>
      <c r="K555" s="785"/>
      <c r="L555" s="785"/>
      <c r="M555" s="816" t="s">
        <v>5804</v>
      </c>
      <c r="N555" s="792" t="s">
        <v>2536</v>
      </c>
      <c r="O555" s="807" t="s">
        <v>5805</v>
      </c>
      <c r="P555" s="792" t="s">
        <v>2537</v>
      </c>
      <c r="Q555" s="786" t="s">
        <v>5281</v>
      </c>
      <c r="R555" s="799" t="s">
        <v>3292</v>
      </c>
      <c r="S555" s="799" t="s">
        <v>4005</v>
      </c>
      <c r="T555" s="811">
        <v>72</v>
      </c>
      <c r="U555" s="808" t="s">
        <v>3344</v>
      </c>
      <c r="V555" s="808"/>
      <c r="W555" s="770"/>
      <c r="X555" s="771"/>
    </row>
    <row r="556" spans="1:24" s="61" customFormat="1" ht="39" x14ac:dyDescent="0.25">
      <c r="A556" s="806"/>
      <c r="B556" s="806"/>
      <c r="C556" s="806"/>
      <c r="D556" s="806"/>
      <c r="E556" s="806"/>
      <c r="F556" s="806"/>
      <c r="G556" s="806"/>
      <c r="H556" s="806"/>
      <c r="I556" s="806"/>
      <c r="J556" s="806"/>
      <c r="K556" s="806"/>
      <c r="L556" s="806"/>
      <c r="M556" s="806"/>
      <c r="N556" s="786"/>
      <c r="O556" s="786"/>
      <c r="P556" s="786"/>
      <c r="Q556" s="786" t="s">
        <v>5284</v>
      </c>
      <c r="R556" s="799" t="s">
        <v>3292</v>
      </c>
      <c r="S556" s="811">
        <v>0</v>
      </c>
      <c r="T556" s="799">
        <v>100</v>
      </c>
      <c r="U556" s="786" t="s">
        <v>3344</v>
      </c>
      <c r="V556" s="786"/>
    </row>
    <row r="557" spans="1:24" s="62" customFormat="1" ht="102" customHeight="1" x14ac:dyDescent="0.25">
      <c r="A557" s="784"/>
      <c r="B557" s="784"/>
      <c r="C557" s="784"/>
      <c r="D557" s="784"/>
      <c r="E557" s="784"/>
      <c r="F557" s="784"/>
      <c r="G557" s="784"/>
      <c r="H557" s="784"/>
      <c r="I557" s="784"/>
      <c r="J557" s="784"/>
      <c r="K557" s="784"/>
      <c r="L557" s="784"/>
      <c r="M557" s="784"/>
      <c r="N557" s="785" t="s">
        <v>358</v>
      </c>
      <c r="O557" s="785"/>
      <c r="P557" s="786" t="s">
        <v>2453</v>
      </c>
      <c r="Q557" s="786" t="s">
        <v>3693</v>
      </c>
      <c r="R557" s="787"/>
      <c r="S557" s="787"/>
      <c r="T557" s="787"/>
      <c r="U557" s="786" t="s">
        <v>3344</v>
      </c>
      <c r="V557" s="786"/>
    </row>
    <row r="558" spans="1:24" s="62" customFormat="1" ht="58.5" x14ac:dyDescent="0.25">
      <c r="A558" s="784"/>
      <c r="B558" s="784"/>
      <c r="C558" s="784"/>
      <c r="D558" s="784"/>
      <c r="E558" s="784"/>
      <c r="F558" s="784"/>
      <c r="G558" s="784"/>
      <c r="H558" s="784"/>
      <c r="I558" s="784"/>
      <c r="J558" s="784"/>
      <c r="K558" s="784"/>
      <c r="L558" s="784"/>
      <c r="M558" s="784"/>
      <c r="N558" s="785" t="s">
        <v>2455</v>
      </c>
      <c r="O558" s="785"/>
      <c r="P558" s="785" t="s">
        <v>5282</v>
      </c>
      <c r="Q558" s="786" t="s">
        <v>3724</v>
      </c>
      <c r="R558" s="787"/>
      <c r="S558" s="787"/>
      <c r="T558" s="787"/>
      <c r="U558" s="786" t="s">
        <v>3344</v>
      </c>
      <c r="V558" s="786"/>
    </row>
    <row r="559" spans="1:24" s="62" customFormat="1" ht="39" x14ac:dyDescent="0.25">
      <c r="A559" s="784"/>
      <c r="B559" s="784"/>
      <c r="C559" s="784"/>
      <c r="D559" s="784"/>
      <c r="E559" s="784"/>
      <c r="F559" s="784"/>
      <c r="G559" s="784"/>
      <c r="H559" s="784"/>
      <c r="I559" s="784"/>
      <c r="J559" s="784"/>
      <c r="K559" s="784"/>
      <c r="L559" s="784"/>
      <c r="M559" s="784"/>
      <c r="N559" s="785" t="s">
        <v>2479</v>
      </c>
      <c r="O559" s="785"/>
      <c r="P559" s="786" t="s">
        <v>5287</v>
      </c>
      <c r="Q559" s="786" t="s">
        <v>5283</v>
      </c>
      <c r="R559" s="787"/>
      <c r="S559" s="787"/>
      <c r="T559" s="787"/>
      <c r="U559" s="786" t="s">
        <v>3344</v>
      </c>
      <c r="V559" s="786"/>
    </row>
    <row r="560" spans="1:24" s="64" customFormat="1" ht="58.5" x14ac:dyDescent="0.25">
      <c r="A560" s="784"/>
      <c r="B560" s="784"/>
      <c r="C560" s="784"/>
      <c r="D560" s="784"/>
      <c r="E560" s="784"/>
      <c r="F560" s="784"/>
      <c r="G560" s="784"/>
      <c r="H560" s="784"/>
      <c r="I560" s="784"/>
      <c r="J560" s="784"/>
      <c r="K560" s="784"/>
      <c r="L560" s="784"/>
      <c r="M560" s="784"/>
      <c r="N560" s="785" t="s">
        <v>2542</v>
      </c>
      <c r="O560" s="785"/>
      <c r="P560" s="786" t="s">
        <v>5285</v>
      </c>
      <c r="Q560" s="786" t="s">
        <v>5286</v>
      </c>
      <c r="R560" s="787"/>
      <c r="S560" s="787"/>
      <c r="T560" s="787"/>
      <c r="U560" s="786" t="s">
        <v>3344</v>
      </c>
      <c r="V560" s="786"/>
    </row>
    <row r="561" spans="1:24" s="64" customFormat="1" ht="78" x14ac:dyDescent="0.25">
      <c r="A561" s="784"/>
      <c r="B561" s="784"/>
      <c r="C561" s="784"/>
      <c r="D561" s="784"/>
      <c r="E561" s="784"/>
      <c r="F561" s="784"/>
      <c r="G561" s="784"/>
      <c r="H561" s="784"/>
      <c r="I561" s="784"/>
      <c r="J561" s="784"/>
      <c r="K561" s="784"/>
      <c r="L561" s="784"/>
      <c r="M561" s="784"/>
      <c r="N561" s="785" t="s">
        <v>2544</v>
      </c>
      <c r="O561" s="785"/>
      <c r="P561" s="785" t="s">
        <v>2545</v>
      </c>
      <c r="Q561" s="786" t="s">
        <v>3832</v>
      </c>
      <c r="R561" s="787"/>
      <c r="S561" s="787"/>
      <c r="T561" s="787"/>
      <c r="U561" s="786" t="s">
        <v>3344</v>
      </c>
      <c r="V561" s="786"/>
    </row>
    <row r="562" spans="1:24" s="56" customFormat="1" ht="39" x14ac:dyDescent="0.25">
      <c r="A562" s="784"/>
      <c r="B562" s="784"/>
      <c r="C562" s="784"/>
      <c r="D562" s="784"/>
      <c r="E562" s="784"/>
      <c r="F562" s="784"/>
      <c r="G562" s="784"/>
      <c r="H562" s="784"/>
      <c r="I562" s="784"/>
      <c r="J562" s="784"/>
      <c r="K562" s="784"/>
      <c r="L562" s="784"/>
      <c r="M562" s="784"/>
      <c r="N562" s="785" t="s">
        <v>2485</v>
      </c>
      <c r="O562" s="785"/>
      <c r="P562" s="786" t="s">
        <v>5288</v>
      </c>
      <c r="Q562" s="786" t="s">
        <v>5289</v>
      </c>
      <c r="R562" s="787"/>
      <c r="S562" s="787"/>
      <c r="T562" s="787"/>
      <c r="U562" s="786" t="s">
        <v>3344</v>
      </c>
      <c r="V562" s="786"/>
    </row>
    <row r="563" spans="1:24" s="62" customFormat="1" ht="97.5" x14ac:dyDescent="0.25">
      <c r="A563" s="784"/>
      <c r="B563" s="784"/>
      <c r="C563" s="784"/>
      <c r="D563" s="784"/>
      <c r="E563" s="784"/>
      <c r="F563" s="784"/>
      <c r="G563" s="784"/>
      <c r="H563" s="784"/>
      <c r="I563" s="784"/>
      <c r="J563" s="784"/>
      <c r="K563" s="784"/>
      <c r="L563" s="784"/>
      <c r="M563" s="784"/>
      <c r="N563" s="785" t="s">
        <v>2529</v>
      </c>
      <c r="O563" s="785"/>
      <c r="P563" s="786" t="s">
        <v>5290</v>
      </c>
      <c r="Q563" s="786" t="s">
        <v>5291</v>
      </c>
      <c r="R563" s="787"/>
      <c r="S563" s="787"/>
      <c r="T563" s="787"/>
      <c r="U563" s="786" t="s">
        <v>3344</v>
      </c>
      <c r="V563" s="786"/>
    </row>
    <row r="564" spans="1:24" s="62" customFormat="1" ht="58.5" x14ac:dyDescent="0.25">
      <c r="A564" s="784"/>
      <c r="B564" s="784"/>
      <c r="C564" s="784"/>
      <c r="D564" s="784"/>
      <c r="E564" s="784"/>
      <c r="F564" s="784"/>
      <c r="G564" s="784"/>
      <c r="H564" s="784"/>
      <c r="I564" s="784"/>
      <c r="J564" s="784"/>
      <c r="K564" s="784"/>
      <c r="L564" s="784"/>
      <c r="M564" s="784"/>
      <c r="N564" s="785" t="s">
        <v>2548</v>
      </c>
      <c r="O564" s="785"/>
      <c r="P564" s="785" t="s">
        <v>2549</v>
      </c>
      <c r="Q564" s="786" t="s">
        <v>3854</v>
      </c>
      <c r="R564" s="787"/>
      <c r="S564" s="787"/>
      <c r="T564" s="787"/>
      <c r="U564" s="786" t="s">
        <v>3344</v>
      </c>
      <c r="V564" s="786"/>
    </row>
    <row r="565" spans="1:24" s="62" customFormat="1" ht="78" x14ac:dyDescent="0.25">
      <c r="A565" s="784"/>
      <c r="B565" s="784"/>
      <c r="C565" s="784"/>
      <c r="D565" s="784"/>
      <c r="E565" s="784"/>
      <c r="F565" s="784"/>
      <c r="G565" s="784"/>
      <c r="H565" s="784"/>
      <c r="I565" s="784"/>
      <c r="J565" s="784"/>
      <c r="K565" s="784"/>
      <c r="L565" s="784"/>
      <c r="M565" s="784"/>
      <c r="N565" s="785" t="s">
        <v>2495</v>
      </c>
      <c r="O565" s="785"/>
      <c r="P565" s="786" t="s">
        <v>5292</v>
      </c>
      <c r="Q565" s="786" t="s">
        <v>2497</v>
      </c>
      <c r="R565" s="787"/>
      <c r="S565" s="787"/>
      <c r="T565" s="787"/>
      <c r="U565" s="786" t="s">
        <v>3344</v>
      </c>
      <c r="V565" s="786"/>
    </row>
    <row r="566" spans="1:24" s="62" customFormat="1" ht="81" customHeight="1" x14ac:dyDescent="0.25">
      <c r="A566" s="784"/>
      <c r="B566" s="784"/>
      <c r="C566" s="784"/>
      <c r="D566" s="784"/>
      <c r="E566" s="784"/>
      <c r="F566" s="784"/>
      <c r="G566" s="784"/>
      <c r="H566" s="784"/>
      <c r="I566" s="784"/>
      <c r="J566" s="784"/>
      <c r="K566" s="784"/>
      <c r="L566" s="784"/>
      <c r="M566" s="784"/>
      <c r="N566" s="785" t="s">
        <v>2498</v>
      </c>
      <c r="O566" s="785"/>
      <c r="P566" s="786" t="s">
        <v>3891</v>
      </c>
      <c r="Q566" s="786" t="s">
        <v>5293</v>
      </c>
      <c r="R566" s="787"/>
      <c r="S566" s="787"/>
      <c r="T566" s="787"/>
      <c r="U566" s="786" t="s">
        <v>3344</v>
      </c>
      <c r="V566" s="786"/>
    </row>
    <row r="567" spans="1:24" s="62" customFormat="1" ht="97.5" x14ac:dyDescent="0.25">
      <c r="A567" s="784"/>
      <c r="B567" s="784"/>
      <c r="C567" s="784"/>
      <c r="D567" s="784"/>
      <c r="E567" s="784"/>
      <c r="F567" s="784"/>
      <c r="G567" s="784"/>
      <c r="H567" s="784"/>
      <c r="I567" s="784"/>
      <c r="J567" s="784"/>
      <c r="K567" s="784"/>
      <c r="L567" s="784"/>
      <c r="M567" s="784"/>
      <c r="N567" s="785" t="s">
        <v>2553</v>
      </c>
      <c r="O567" s="785"/>
      <c r="P567" s="786" t="s">
        <v>2554</v>
      </c>
      <c r="Q567" s="786" t="s">
        <v>3903</v>
      </c>
      <c r="R567" s="787"/>
      <c r="S567" s="787"/>
      <c r="T567" s="787"/>
      <c r="U567" s="786" t="s">
        <v>3344</v>
      </c>
      <c r="V567" s="786"/>
    </row>
    <row r="568" spans="1:24" s="62" customFormat="1" ht="97.5" x14ac:dyDescent="0.25">
      <c r="A568" s="784"/>
      <c r="B568" s="784"/>
      <c r="C568" s="784"/>
      <c r="D568" s="784"/>
      <c r="E568" s="784"/>
      <c r="F568" s="784"/>
      <c r="G568" s="784"/>
      <c r="H568" s="784"/>
      <c r="I568" s="784"/>
      <c r="J568" s="784"/>
      <c r="K568" s="784"/>
      <c r="L568" s="784"/>
      <c r="M568" s="784"/>
      <c r="N568" s="785" t="s">
        <v>2503</v>
      </c>
      <c r="O568" s="785"/>
      <c r="P568" s="786" t="s">
        <v>5294</v>
      </c>
      <c r="Q568" s="786" t="s">
        <v>5295</v>
      </c>
      <c r="R568" s="787"/>
      <c r="S568" s="787"/>
      <c r="T568" s="787"/>
      <c r="U568" s="786" t="s">
        <v>3344</v>
      </c>
      <c r="V568" s="786"/>
    </row>
    <row r="569" spans="1:24" s="772" customFormat="1" ht="58.5" x14ac:dyDescent="0.3">
      <c r="A569" s="766"/>
      <c r="B569" s="819"/>
      <c r="C569" s="767"/>
      <c r="D569" s="816"/>
      <c r="E569" s="816"/>
      <c r="F569" s="820"/>
      <c r="G569" s="816"/>
      <c r="H569" s="816"/>
      <c r="I569" s="820"/>
      <c r="J569" s="820"/>
      <c r="K569" s="785" t="s">
        <v>4091</v>
      </c>
      <c r="L569" s="785" t="s">
        <v>5806</v>
      </c>
      <c r="M569" s="820"/>
      <c r="N569" s="807" t="s">
        <v>2506</v>
      </c>
      <c r="O569" s="807"/>
      <c r="P569" s="786" t="s">
        <v>2507</v>
      </c>
      <c r="Q569" s="786" t="s">
        <v>3345</v>
      </c>
      <c r="R569" s="799" t="s">
        <v>3292</v>
      </c>
      <c r="S569" s="799" t="s">
        <v>3947</v>
      </c>
      <c r="T569" s="799">
        <v>100</v>
      </c>
      <c r="U569" s="808" t="s">
        <v>3344</v>
      </c>
      <c r="V569" s="808" t="s">
        <v>4091</v>
      </c>
      <c r="W569" s="770"/>
      <c r="X569" s="771"/>
    </row>
    <row r="570" spans="1:24" s="57" customFormat="1" ht="44.25" customHeight="1" x14ac:dyDescent="0.25">
      <c r="A570" s="806"/>
      <c r="B570" s="806"/>
      <c r="C570" s="806"/>
      <c r="D570" s="806"/>
      <c r="E570" s="806"/>
      <c r="F570" s="806"/>
      <c r="G570" s="806"/>
      <c r="H570" s="806"/>
      <c r="I570" s="806"/>
      <c r="J570" s="806"/>
      <c r="K570" s="806"/>
      <c r="L570" s="806"/>
      <c r="M570" s="806"/>
      <c r="N570" s="786"/>
      <c r="O570" s="786"/>
      <c r="P570" s="786"/>
      <c r="Q570" s="786" t="s">
        <v>3346</v>
      </c>
      <c r="R570" s="799" t="s">
        <v>3292</v>
      </c>
      <c r="S570" s="799" t="s">
        <v>3953</v>
      </c>
      <c r="T570" s="799" t="s">
        <v>3347</v>
      </c>
      <c r="U570" s="786" t="s">
        <v>3344</v>
      </c>
      <c r="V570" s="786"/>
    </row>
    <row r="571" spans="1:24" s="57" customFormat="1" ht="39" x14ac:dyDescent="0.25">
      <c r="A571" s="806"/>
      <c r="B571" s="806"/>
      <c r="C571" s="806"/>
      <c r="D571" s="806"/>
      <c r="E571" s="806"/>
      <c r="F571" s="806"/>
      <c r="G571" s="806"/>
      <c r="H571" s="806"/>
      <c r="I571" s="806"/>
      <c r="J571" s="806"/>
      <c r="K571" s="806"/>
      <c r="L571" s="806"/>
      <c r="M571" s="806"/>
      <c r="N571" s="786"/>
      <c r="O571" s="786"/>
      <c r="P571" s="786"/>
      <c r="Q571" s="786" t="s">
        <v>3348</v>
      </c>
      <c r="R571" s="799" t="s">
        <v>3292</v>
      </c>
      <c r="S571" s="799" t="s">
        <v>3959</v>
      </c>
      <c r="T571" s="799" t="s">
        <v>3349</v>
      </c>
      <c r="U571" s="786" t="s">
        <v>3344</v>
      </c>
      <c r="V571" s="786"/>
    </row>
    <row r="572" spans="1:24" s="57" customFormat="1" ht="39" x14ac:dyDescent="0.25">
      <c r="A572" s="806"/>
      <c r="B572" s="806"/>
      <c r="C572" s="806"/>
      <c r="D572" s="806"/>
      <c r="E572" s="806"/>
      <c r="F572" s="806"/>
      <c r="G572" s="806"/>
      <c r="H572" s="806"/>
      <c r="I572" s="806"/>
      <c r="J572" s="806"/>
      <c r="K572" s="806"/>
      <c r="L572" s="806"/>
      <c r="M572" s="806"/>
      <c r="N572" s="786"/>
      <c r="O572" s="786"/>
      <c r="P572" s="786"/>
      <c r="Q572" s="786" t="s">
        <v>3350</v>
      </c>
      <c r="R572" s="799" t="s">
        <v>3292</v>
      </c>
      <c r="S572" s="799" t="s">
        <v>3982</v>
      </c>
      <c r="T572" s="799" t="s">
        <v>3355</v>
      </c>
      <c r="U572" s="786" t="s">
        <v>3344</v>
      </c>
      <c r="V572" s="786"/>
    </row>
    <row r="573" spans="1:24" s="57" customFormat="1" ht="39" x14ac:dyDescent="0.25">
      <c r="A573" s="806"/>
      <c r="B573" s="806"/>
      <c r="C573" s="806"/>
      <c r="D573" s="806"/>
      <c r="E573" s="806"/>
      <c r="F573" s="806"/>
      <c r="G573" s="806"/>
      <c r="H573" s="806"/>
      <c r="I573" s="806"/>
      <c r="J573" s="806"/>
      <c r="K573" s="806"/>
      <c r="L573" s="806"/>
      <c r="M573" s="806"/>
      <c r="N573" s="786"/>
      <c r="O573" s="786"/>
      <c r="P573" s="786"/>
      <c r="Q573" s="786" t="s">
        <v>3356</v>
      </c>
      <c r="R573" s="799" t="s">
        <v>3292</v>
      </c>
      <c r="S573" s="799" t="s">
        <v>3988</v>
      </c>
      <c r="T573" s="799">
        <v>75</v>
      </c>
      <c r="U573" s="786" t="s">
        <v>3344</v>
      </c>
      <c r="V573" s="786"/>
    </row>
    <row r="574" spans="1:24" s="57" customFormat="1" ht="61.5" customHeight="1" x14ac:dyDescent="0.25">
      <c r="A574" s="806"/>
      <c r="B574" s="806"/>
      <c r="C574" s="806"/>
      <c r="D574" s="806"/>
      <c r="E574" s="806"/>
      <c r="F574" s="806"/>
      <c r="G574" s="806"/>
      <c r="H574" s="806"/>
      <c r="I574" s="806"/>
      <c r="J574" s="806"/>
      <c r="K574" s="806"/>
      <c r="L574" s="806"/>
      <c r="M574" s="806"/>
      <c r="N574" s="786"/>
      <c r="O574" s="786"/>
      <c r="P574" s="786"/>
      <c r="Q574" s="786" t="s">
        <v>3353</v>
      </c>
      <c r="R574" s="799" t="s">
        <v>3292</v>
      </c>
      <c r="S574" s="799" t="s">
        <v>3977</v>
      </c>
      <c r="T574" s="799" t="s">
        <v>3354</v>
      </c>
      <c r="U574" s="786" t="s">
        <v>3344</v>
      </c>
      <c r="V574" s="786"/>
    </row>
    <row r="575" spans="1:24" s="57" customFormat="1" ht="39" x14ac:dyDescent="0.25">
      <c r="A575" s="806"/>
      <c r="B575" s="806"/>
      <c r="C575" s="806"/>
      <c r="D575" s="806"/>
      <c r="E575" s="806"/>
      <c r="F575" s="806"/>
      <c r="G575" s="806"/>
      <c r="H575" s="806"/>
      <c r="I575" s="806"/>
      <c r="J575" s="806"/>
      <c r="K575" s="806"/>
      <c r="L575" s="806"/>
      <c r="M575" s="806"/>
      <c r="N575" s="786"/>
      <c r="O575" s="786"/>
      <c r="P575" s="786"/>
      <c r="Q575" s="786" t="s">
        <v>3357</v>
      </c>
      <c r="R575" s="799" t="s">
        <v>3292</v>
      </c>
      <c r="S575" s="799" t="s">
        <v>3993</v>
      </c>
      <c r="T575" s="799">
        <v>6</v>
      </c>
      <c r="U575" s="786" t="s">
        <v>3344</v>
      </c>
      <c r="V575" s="786"/>
    </row>
    <row r="576" spans="1:24" s="57" customFormat="1" ht="39" x14ac:dyDescent="0.25">
      <c r="A576" s="806"/>
      <c r="B576" s="806"/>
      <c r="C576" s="806"/>
      <c r="D576" s="806"/>
      <c r="E576" s="806"/>
      <c r="F576" s="806"/>
      <c r="G576" s="806"/>
      <c r="H576" s="806"/>
      <c r="I576" s="806"/>
      <c r="J576" s="806"/>
      <c r="K576" s="806"/>
      <c r="L576" s="806"/>
      <c r="M576" s="806"/>
      <c r="N576" s="786"/>
      <c r="O576" s="786"/>
      <c r="P576" s="786"/>
      <c r="Q576" s="786" t="s">
        <v>3358</v>
      </c>
      <c r="R576" s="799" t="s">
        <v>3292</v>
      </c>
      <c r="S576" s="799" t="s">
        <v>3999</v>
      </c>
      <c r="T576" s="799" t="s">
        <v>3359</v>
      </c>
      <c r="U576" s="786" t="s">
        <v>3344</v>
      </c>
      <c r="V576" s="786"/>
    </row>
    <row r="577" spans="1:22" s="56" customFormat="1" ht="99.75" customHeight="1" x14ac:dyDescent="0.25">
      <c r="A577" s="784"/>
      <c r="B577" s="784"/>
      <c r="C577" s="784"/>
      <c r="D577" s="784"/>
      <c r="E577" s="784"/>
      <c r="F577" s="784"/>
      <c r="G577" s="784"/>
      <c r="H577" s="784"/>
      <c r="I577" s="784"/>
      <c r="J577" s="784"/>
      <c r="K577" s="784"/>
      <c r="L577" s="784"/>
      <c r="M577" s="784"/>
      <c r="N577" s="785" t="s">
        <v>358</v>
      </c>
      <c r="O577" s="785"/>
      <c r="P577" s="786" t="s">
        <v>2453</v>
      </c>
      <c r="Q577" s="786" t="s">
        <v>3693</v>
      </c>
      <c r="R577" s="787"/>
      <c r="S577" s="787"/>
      <c r="T577" s="787"/>
      <c r="U577" s="786" t="s">
        <v>3344</v>
      </c>
      <c r="V577" s="786"/>
    </row>
    <row r="578" spans="1:22" s="56" customFormat="1" ht="39" x14ac:dyDescent="0.25">
      <c r="A578" s="784"/>
      <c r="B578" s="784"/>
      <c r="C578" s="784"/>
      <c r="D578" s="784"/>
      <c r="E578" s="784"/>
      <c r="F578" s="784"/>
      <c r="G578" s="784"/>
      <c r="H578" s="784"/>
      <c r="I578" s="784"/>
      <c r="J578" s="784"/>
      <c r="K578" s="784"/>
      <c r="L578" s="784"/>
      <c r="M578" s="784"/>
      <c r="N578" s="785" t="s">
        <v>2455</v>
      </c>
      <c r="O578" s="785"/>
      <c r="P578" s="785" t="s">
        <v>5275</v>
      </c>
      <c r="Q578" s="786" t="s">
        <v>3725</v>
      </c>
      <c r="R578" s="787"/>
      <c r="S578" s="787"/>
      <c r="T578" s="787"/>
      <c r="U578" s="786" t="s">
        <v>3344</v>
      </c>
      <c r="V578" s="786"/>
    </row>
    <row r="579" spans="1:22" s="56" customFormat="1" ht="79.5" customHeight="1" x14ac:dyDescent="0.25">
      <c r="A579" s="784"/>
      <c r="B579" s="784"/>
      <c r="C579" s="784"/>
      <c r="D579" s="784"/>
      <c r="E579" s="784"/>
      <c r="F579" s="784"/>
      <c r="G579" s="784"/>
      <c r="H579" s="784"/>
      <c r="I579" s="784"/>
      <c r="J579" s="784"/>
      <c r="K579" s="784"/>
      <c r="L579" s="784"/>
      <c r="M579" s="784"/>
      <c r="N579" s="785" t="s">
        <v>2458</v>
      </c>
      <c r="O579" s="785"/>
      <c r="P579" s="786" t="s">
        <v>5264</v>
      </c>
      <c r="Q579" s="786" t="s">
        <v>5274</v>
      </c>
      <c r="R579" s="787"/>
      <c r="S579" s="787"/>
      <c r="T579" s="787"/>
      <c r="U579" s="786" t="s">
        <v>3344</v>
      </c>
      <c r="V579" s="786"/>
    </row>
    <row r="580" spans="1:22" s="56" customFormat="1" ht="43.5" customHeight="1" x14ac:dyDescent="0.25">
      <c r="A580" s="784"/>
      <c r="B580" s="784"/>
      <c r="C580" s="784"/>
      <c r="D580" s="784"/>
      <c r="E580" s="784"/>
      <c r="F580" s="784"/>
      <c r="G580" s="784"/>
      <c r="H580" s="784"/>
      <c r="I580" s="784"/>
      <c r="J580" s="784"/>
      <c r="K580" s="784"/>
      <c r="L580" s="784"/>
      <c r="M580" s="784"/>
      <c r="N580" s="785" t="s">
        <v>2464</v>
      </c>
      <c r="O580" s="785"/>
      <c r="P580" s="785" t="s">
        <v>2465</v>
      </c>
      <c r="Q580" s="786" t="s">
        <v>5276</v>
      </c>
      <c r="R580" s="787"/>
      <c r="S580" s="787"/>
      <c r="T580" s="787"/>
      <c r="U580" s="786" t="s">
        <v>3344</v>
      </c>
      <c r="V580" s="786"/>
    </row>
    <row r="581" spans="1:22" s="62" customFormat="1" ht="58.5" x14ac:dyDescent="0.25">
      <c r="A581" s="784"/>
      <c r="B581" s="784"/>
      <c r="C581" s="784"/>
      <c r="D581" s="784"/>
      <c r="E581" s="784"/>
      <c r="F581" s="784"/>
      <c r="G581" s="784"/>
      <c r="H581" s="784"/>
      <c r="I581" s="784"/>
      <c r="J581" s="784"/>
      <c r="K581" s="784"/>
      <c r="L581" s="784"/>
      <c r="M581" s="784"/>
      <c r="N581" s="785" t="s">
        <v>2467</v>
      </c>
      <c r="O581" s="785"/>
      <c r="P581" s="785" t="s">
        <v>2468</v>
      </c>
      <c r="Q581" s="786" t="s">
        <v>2469</v>
      </c>
      <c r="R581" s="787"/>
      <c r="S581" s="787"/>
      <c r="T581" s="787"/>
      <c r="U581" s="786" t="s">
        <v>3344</v>
      </c>
      <c r="V581" s="786"/>
    </row>
    <row r="582" spans="1:22" s="62" customFormat="1" ht="122.25" customHeight="1" x14ac:dyDescent="0.25">
      <c r="A582" s="784"/>
      <c r="B582" s="784"/>
      <c r="C582" s="784"/>
      <c r="D582" s="784"/>
      <c r="E582" s="784"/>
      <c r="F582" s="784"/>
      <c r="G582" s="784"/>
      <c r="H582" s="784"/>
      <c r="I582" s="784"/>
      <c r="J582" s="784"/>
      <c r="K582" s="784"/>
      <c r="L582" s="784"/>
      <c r="M582" s="784"/>
      <c r="N582" s="785" t="s">
        <v>2470</v>
      </c>
      <c r="O582" s="785"/>
      <c r="P582" s="786" t="s">
        <v>5277</v>
      </c>
      <c r="Q582" s="786" t="s">
        <v>5278</v>
      </c>
      <c r="R582" s="787"/>
      <c r="S582" s="787"/>
      <c r="T582" s="787"/>
      <c r="U582" s="786" t="s">
        <v>3344</v>
      </c>
      <c r="V582" s="786"/>
    </row>
    <row r="583" spans="1:22" s="56" customFormat="1" ht="156" x14ac:dyDescent="0.25">
      <c r="A583" s="784"/>
      <c r="B583" s="784"/>
      <c r="C583" s="784"/>
      <c r="D583" s="784"/>
      <c r="E583" s="784"/>
      <c r="F583" s="784"/>
      <c r="G583" s="784"/>
      <c r="H583" s="784"/>
      <c r="I583" s="784"/>
      <c r="J583" s="784"/>
      <c r="K583" s="784"/>
      <c r="L583" s="784"/>
      <c r="M583" s="784"/>
      <c r="N583" s="785" t="s">
        <v>2515</v>
      </c>
      <c r="O583" s="785"/>
      <c r="P583" s="785" t="s">
        <v>2516</v>
      </c>
      <c r="Q583" s="786" t="s">
        <v>3750</v>
      </c>
      <c r="R583" s="787"/>
      <c r="S583" s="787"/>
      <c r="T583" s="787"/>
      <c r="U583" s="786" t="s">
        <v>3344</v>
      </c>
      <c r="V583" s="786"/>
    </row>
    <row r="584" spans="1:22" s="56" customFormat="1" ht="117" x14ac:dyDescent="0.25">
      <c r="A584" s="784"/>
      <c r="B584" s="784"/>
      <c r="C584" s="784"/>
      <c r="D584" s="784"/>
      <c r="E584" s="784"/>
      <c r="F584" s="784"/>
      <c r="G584" s="784"/>
      <c r="H584" s="784"/>
      <c r="I584" s="784"/>
      <c r="J584" s="784"/>
      <c r="K584" s="784"/>
      <c r="L584" s="784"/>
      <c r="M584" s="784"/>
      <c r="N584" s="785" t="s">
        <v>2518</v>
      </c>
      <c r="O584" s="785"/>
      <c r="P584" s="786" t="s">
        <v>2519</v>
      </c>
      <c r="Q584" s="786" t="s">
        <v>3758</v>
      </c>
      <c r="R584" s="787"/>
      <c r="S584" s="787"/>
      <c r="T584" s="787"/>
      <c r="U584" s="786" t="s">
        <v>3344</v>
      </c>
      <c r="V584" s="786"/>
    </row>
    <row r="585" spans="1:22" s="56" customFormat="1" ht="78" x14ac:dyDescent="0.25">
      <c r="A585" s="784"/>
      <c r="B585" s="784"/>
      <c r="C585" s="784"/>
      <c r="D585" s="784"/>
      <c r="E585" s="784"/>
      <c r="F585" s="784"/>
      <c r="G585" s="784"/>
      <c r="H585" s="784"/>
      <c r="I585" s="784"/>
      <c r="J585" s="784"/>
      <c r="K585" s="784"/>
      <c r="L585" s="784"/>
      <c r="M585" s="784"/>
      <c r="N585" s="785" t="s">
        <v>2476</v>
      </c>
      <c r="O585" s="785"/>
      <c r="P585" s="785" t="s">
        <v>5279</v>
      </c>
      <c r="Q585" s="786" t="s">
        <v>3763</v>
      </c>
      <c r="R585" s="787"/>
      <c r="S585" s="787"/>
      <c r="T585" s="787"/>
      <c r="U585" s="786" t="s">
        <v>3344</v>
      </c>
      <c r="V585" s="786"/>
    </row>
    <row r="586" spans="1:22" s="56" customFormat="1" ht="58.5" x14ac:dyDescent="0.25">
      <c r="A586" s="784"/>
      <c r="B586" s="784"/>
      <c r="C586" s="784"/>
      <c r="D586" s="784"/>
      <c r="E586" s="784"/>
      <c r="F586" s="784"/>
      <c r="G586" s="784"/>
      <c r="H586" s="784"/>
      <c r="I586" s="784"/>
      <c r="J586" s="784"/>
      <c r="K586" s="784"/>
      <c r="L586" s="784"/>
      <c r="M586" s="784"/>
      <c r="N586" s="785" t="s">
        <v>2479</v>
      </c>
      <c r="O586" s="785"/>
      <c r="P586" s="786" t="s">
        <v>2480</v>
      </c>
      <c r="Q586" s="786" t="s">
        <v>3764</v>
      </c>
      <c r="R586" s="787"/>
      <c r="S586" s="787"/>
      <c r="T586" s="787"/>
      <c r="U586" s="786" t="s">
        <v>3344</v>
      </c>
      <c r="V586" s="786"/>
    </row>
    <row r="587" spans="1:22" s="56" customFormat="1" ht="58.5" x14ac:dyDescent="0.25">
      <c r="A587" s="784"/>
      <c r="B587" s="784"/>
      <c r="C587" s="784"/>
      <c r="D587" s="784"/>
      <c r="E587" s="784"/>
      <c r="F587" s="784"/>
      <c r="G587" s="784"/>
      <c r="H587" s="784"/>
      <c r="I587" s="784"/>
      <c r="J587" s="784"/>
      <c r="K587" s="784"/>
      <c r="L587" s="784"/>
      <c r="M587" s="784"/>
      <c r="N587" s="785" t="s">
        <v>2482</v>
      </c>
      <c r="O587" s="785"/>
      <c r="P587" s="786" t="s">
        <v>2483</v>
      </c>
      <c r="Q587" s="786" t="s">
        <v>5280</v>
      </c>
      <c r="R587" s="787"/>
      <c r="S587" s="787"/>
      <c r="T587" s="787"/>
      <c r="U587" s="786" t="s">
        <v>3344</v>
      </c>
      <c r="V587" s="786"/>
    </row>
    <row r="588" spans="1:22" s="56" customFormat="1" ht="39" x14ac:dyDescent="0.25">
      <c r="A588" s="784"/>
      <c r="B588" s="784"/>
      <c r="C588" s="784"/>
      <c r="D588" s="784"/>
      <c r="E588" s="784"/>
      <c r="F588" s="784"/>
      <c r="G588" s="784"/>
      <c r="H588" s="784"/>
      <c r="I588" s="784"/>
      <c r="J588" s="784"/>
      <c r="K588" s="784"/>
      <c r="L588" s="784"/>
      <c r="M588" s="784"/>
      <c r="N588" s="785" t="s">
        <v>2523</v>
      </c>
      <c r="O588" s="785"/>
      <c r="P588" s="786" t="s">
        <v>2486</v>
      </c>
      <c r="Q588" s="786" t="s">
        <v>3777</v>
      </c>
      <c r="R588" s="787"/>
      <c r="S588" s="787"/>
      <c r="T588" s="787"/>
      <c r="U588" s="786" t="s">
        <v>3344</v>
      </c>
      <c r="V588" s="786"/>
    </row>
    <row r="589" spans="1:22" s="56" customFormat="1" ht="58.5" x14ac:dyDescent="0.25">
      <c r="A589" s="784"/>
      <c r="B589" s="784"/>
      <c r="C589" s="784"/>
      <c r="D589" s="784"/>
      <c r="E589" s="784"/>
      <c r="F589" s="784"/>
      <c r="G589" s="784"/>
      <c r="H589" s="784"/>
      <c r="I589" s="784"/>
      <c r="J589" s="784"/>
      <c r="K589" s="784"/>
      <c r="L589" s="784"/>
      <c r="M589" s="784"/>
      <c r="N589" s="785" t="s">
        <v>2488</v>
      </c>
      <c r="O589" s="785"/>
      <c r="P589" s="786" t="s">
        <v>2489</v>
      </c>
      <c r="Q589" s="786" t="s">
        <v>3781</v>
      </c>
      <c r="R589" s="787"/>
      <c r="S589" s="787"/>
      <c r="T589" s="787"/>
      <c r="U589" s="786" t="s">
        <v>3344</v>
      </c>
      <c r="V589" s="786"/>
    </row>
    <row r="590" spans="1:22" s="56" customFormat="1" ht="97.5" x14ac:dyDescent="0.25">
      <c r="A590" s="784"/>
      <c r="B590" s="784"/>
      <c r="C590" s="784"/>
      <c r="D590" s="784"/>
      <c r="E590" s="784"/>
      <c r="F590" s="784"/>
      <c r="G590" s="784"/>
      <c r="H590" s="784"/>
      <c r="I590" s="784"/>
      <c r="J590" s="784"/>
      <c r="K590" s="784"/>
      <c r="L590" s="784"/>
      <c r="M590" s="784"/>
      <c r="N590" s="785" t="s">
        <v>2526</v>
      </c>
      <c r="O590" s="785"/>
      <c r="P590" s="786" t="s">
        <v>2527</v>
      </c>
      <c r="Q590" s="786" t="s">
        <v>5197</v>
      </c>
      <c r="R590" s="787"/>
      <c r="S590" s="787"/>
      <c r="T590" s="787"/>
      <c r="U590" s="786" t="s">
        <v>3344</v>
      </c>
      <c r="V590" s="786"/>
    </row>
    <row r="591" spans="1:22" s="56" customFormat="1" ht="81.75" customHeight="1" x14ac:dyDescent="0.25">
      <c r="A591" s="784"/>
      <c r="B591" s="784"/>
      <c r="C591" s="784"/>
      <c r="D591" s="784"/>
      <c r="E591" s="784"/>
      <c r="F591" s="784"/>
      <c r="G591" s="784"/>
      <c r="H591" s="784"/>
      <c r="I591" s="784"/>
      <c r="J591" s="784"/>
      <c r="K591" s="784"/>
      <c r="L591" s="784"/>
      <c r="M591" s="784"/>
      <c r="N591" s="785" t="s">
        <v>2529</v>
      </c>
      <c r="O591" s="785"/>
      <c r="P591" s="786" t="s">
        <v>2446</v>
      </c>
      <c r="Q591" s="786" t="s">
        <v>2494</v>
      </c>
      <c r="R591" s="787"/>
      <c r="S591" s="787"/>
      <c r="T591" s="787"/>
      <c r="U591" s="786" t="s">
        <v>3344</v>
      </c>
      <c r="V591" s="786"/>
    </row>
    <row r="592" spans="1:22" s="56" customFormat="1" ht="79.5" customHeight="1" x14ac:dyDescent="0.25">
      <c r="A592" s="784"/>
      <c r="B592" s="784"/>
      <c r="C592" s="784"/>
      <c r="D592" s="784"/>
      <c r="E592" s="784"/>
      <c r="F592" s="784"/>
      <c r="G592" s="784"/>
      <c r="H592" s="784"/>
      <c r="I592" s="784"/>
      <c r="J592" s="784"/>
      <c r="K592" s="784"/>
      <c r="L592" s="784"/>
      <c r="M592" s="784"/>
      <c r="N592" s="785" t="s">
        <v>2498</v>
      </c>
      <c r="O592" s="785"/>
      <c r="P592" s="786" t="s">
        <v>3891</v>
      </c>
      <c r="Q592" s="786" t="s">
        <v>2499</v>
      </c>
      <c r="R592" s="787"/>
      <c r="S592" s="787"/>
      <c r="T592" s="787"/>
      <c r="U592" s="786" t="s">
        <v>3344</v>
      </c>
      <c r="V592" s="786"/>
    </row>
    <row r="593" spans="1:24" s="62" customFormat="1" ht="97.5" x14ac:dyDescent="0.25">
      <c r="A593" s="784"/>
      <c r="B593" s="784"/>
      <c r="C593" s="784"/>
      <c r="D593" s="784"/>
      <c r="E593" s="784"/>
      <c r="F593" s="784"/>
      <c r="G593" s="784"/>
      <c r="H593" s="784"/>
      <c r="I593" s="784"/>
      <c r="J593" s="784"/>
      <c r="K593" s="784"/>
      <c r="L593" s="784"/>
      <c r="M593" s="784"/>
      <c r="N593" s="785" t="s">
        <v>2532</v>
      </c>
      <c r="O593" s="785"/>
      <c r="P593" s="785" t="s">
        <v>2533</v>
      </c>
      <c r="Q593" s="786" t="s">
        <v>3905</v>
      </c>
      <c r="R593" s="787"/>
      <c r="S593" s="787"/>
      <c r="T593" s="787"/>
      <c r="U593" s="786" t="s">
        <v>3344</v>
      </c>
      <c r="V593" s="786"/>
    </row>
    <row r="594" spans="1:24" s="62" customFormat="1" ht="80.25" customHeight="1" x14ac:dyDescent="0.25">
      <c r="A594" s="784"/>
      <c r="B594" s="784"/>
      <c r="C594" s="784"/>
      <c r="D594" s="784"/>
      <c r="E594" s="784"/>
      <c r="F594" s="784"/>
      <c r="G594" s="784"/>
      <c r="H594" s="784"/>
      <c r="I594" s="784"/>
      <c r="J594" s="784"/>
      <c r="K594" s="784"/>
      <c r="L594" s="784"/>
      <c r="M594" s="784"/>
      <c r="N594" s="785" t="s">
        <v>2503</v>
      </c>
      <c r="O594" s="785"/>
      <c r="P594" s="786" t="s">
        <v>2504</v>
      </c>
      <c r="Q594" s="786" t="s">
        <v>3919</v>
      </c>
      <c r="R594" s="787"/>
      <c r="S594" s="787"/>
      <c r="T594" s="787"/>
      <c r="U594" s="786" t="s">
        <v>3344</v>
      </c>
      <c r="V594" s="786"/>
    </row>
    <row r="595" spans="1:24" s="772" customFormat="1" ht="78" customHeight="1" x14ac:dyDescent="0.3">
      <c r="A595" s="766"/>
      <c r="B595" s="819"/>
      <c r="C595" s="767"/>
      <c r="D595" s="816"/>
      <c r="E595" s="816"/>
      <c r="F595" s="820"/>
      <c r="G595" s="816"/>
      <c r="H595" s="816"/>
      <c r="I595" s="820"/>
      <c r="J595" s="820"/>
      <c r="K595" s="785" t="s">
        <v>5576</v>
      </c>
      <c r="L595" s="785" t="s">
        <v>5807</v>
      </c>
      <c r="M595" s="820"/>
      <c r="N595" s="807" t="s">
        <v>2431</v>
      </c>
      <c r="O595" s="807"/>
      <c r="P595" s="786" t="s">
        <v>5297</v>
      </c>
      <c r="Q595" s="786" t="s">
        <v>3363</v>
      </c>
      <c r="R595" s="799" t="s">
        <v>3292</v>
      </c>
      <c r="S595" s="811" t="s">
        <v>4017</v>
      </c>
      <c r="T595" s="811">
        <v>100</v>
      </c>
      <c r="U595" s="808" t="s">
        <v>3344</v>
      </c>
      <c r="V595" s="808" t="s">
        <v>4091</v>
      </c>
      <c r="W595" s="770"/>
      <c r="X595" s="771"/>
    </row>
    <row r="596" spans="1:24" s="61" customFormat="1" ht="39" x14ac:dyDescent="0.25">
      <c r="A596" s="806"/>
      <c r="B596" s="806"/>
      <c r="C596" s="806"/>
      <c r="D596" s="806"/>
      <c r="E596" s="806"/>
      <c r="F596" s="806"/>
      <c r="G596" s="806"/>
      <c r="H596" s="806"/>
      <c r="I596" s="806"/>
      <c r="J596" s="806"/>
      <c r="K596" s="806"/>
      <c r="L596" s="806"/>
      <c r="M596" s="806"/>
      <c r="N596" s="786"/>
      <c r="O596" s="786"/>
      <c r="P596" s="786"/>
      <c r="Q596" s="786" t="s">
        <v>3371</v>
      </c>
      <c r="R596" s="799" t="s">
        <v>3372</v>
      </c>
      <c r="S596" s="799" t="s">
        <v>4086</v>
      </c>
      <c r="T596" s="799">
        <v>5000</v>
      </c>
      <c r="U596" s="786" t="s">
        <v>3344</v>
      </c>
      <c r="V596" s="786"/>
    </row>
    <row r="597" spans="1:24" s="58" customFormat="1" ht="97.5" x14ac:dyDescent="0.25">
      <c r="A597" s="836"/>
      <c r="B597" s="836"/>
      <c r="C597" s="836"/>
      <c r="D597" s="836"/>
      <c r="E597" s="836"/>
      <c r="F597" s="836"/>
      <c r="G597" s="836"/>
      <c r="H597" s="836"/>
      <c r="I597" s="836"/>
      <c r="J597" s="836"/>
      <c r="K597" s="836"/>
      <c r="L597" s="836"/>
      <c r="M597" s="836"/>
      <c r="N597" s="874" t="s">
        <v>2434</v>
      </c>
      <c r="O597" s="874"/>
      <c r="P597" s="874" t="s">
        <v>2435</v>
      </c>
      <c r="Q597" s="874" t="s">
        <v>5170</v>
      </c>
      <c r="R597" s="837"/>
      <c r="S597" s="837"/>
      <c r="T597" s="837"/>
      <c r="U597" s="786" t="s">
        <v>3344</v>
      </c>
      <c r="V597" s="786"/>
    </row>
    <row r="598" spans="1:24" s="58" customFormat="1" ht="78" x14ac:dyDescent="0.25">
      <c r="A598" s="836"/>
      <c r="B598" s="836"/>
      <c r="C598" s="836"/>
      <c r="D598" s="836"/>
      <c r="E598" s="836"/>
      <c r="F598" s="836"/>
      <c r="G598" s="836"/>
      <c r="H598" s="836"/>
      <c r="I598" s="836"/>
      <c r="J598" s="836"/>
      <c r="K598" s="836"/>
      <c r="L598" s="836"/>
      <c r="M598" s="836"/>
      <c r="N598" s="874" t="s">
        <v>2436</v>
      </c>
      <c r="O598" s="874"/>
      <c r="P598" s="874" t="s">
        <v>2437</v>
      </c>
      <c r="Q598" s="874" t="s">
        <v>2438</v>
      </c>
      <c r="R598" s="837"/>
      <c r="S598" s="837"/>
      <c r="T598" s="837"/>
      <c r="U598" s="786" t="s">
        <v>3344</v>
      </c>
      <c r="V598" s="786"/>
    </row>
    <row r="599" spans="1:24" s="58" customFormat="1" ht="58.5" x14ac:dyDescent="0.25">
      <c r="A599" s="836"/>
      <c r="B599" s="836"/>
      <c r="C599" s="836"/>
      <c r="D599" s="836"/>
      <c r="E599" s="836"/>
      <c r="F599" s="836"/>
      <c r="G599" s="836"/>
      <c r="H599" s="836"/>
      <c r="I599" s="836"/>
      <c r="J599" s="836"/>
      <c r="K599" s="836"/>
      <c r="L599" s="836"/>
      <c r="M599" s="836"/>
      <c r="N599" s="874" t="s">
        <v>2439</v>
      </c>
      <c r="O599" s="874"/>
      <c r="P599" s="874" t="s">
        <v>2440</v>
      </c>
      <c r="Q599" s="874" t="s">
        <v>2441</v>
      </c>
      <c r="R599" s="837"/>
      <c r="S599" s="837"/>
      <c r="T599" s="837"/>
      <c r="U599" s="786" t="s">
        <v>3344</v>
      </c>
      <c r="V599" s="786"/>
    </row>
    <row r="600" spans="1:24" s="58" customFormat="1" ht="97.5" x14ac:dyDescent="0.25">
      <c r="A600" s="836"/>
      <c r="B600" s="836"/>
      <c r="C600" s="836"/>
      <c r="D600" s="836"/>
      <c r="E600" s="836"/>
      <c r="F600" s="836"/>
      <c r="G600" s="836"/>
      <c r="H600" s="836"/>
      <c r="I600" s="836"/>
      <c r="J600" s="836"/>
      <c r="K600" s="836"/>
      <c r="L600" s="836"/>
      <c r="M600" s="836"/>
      <c r="N600" s="874" t="s">
        <v>2442</v>
      </c>
      <c r="O600" s="874"/>
      <c r="P600" s="874" t="s">
        <v>2443</v>
      </c>
      <c r="Q600" s="874" t="s">
        <v>2444</v>
      </c>
      <c r="R600" s="837"/>
      <c r="S600" s="837"/>
      <c r="T600" s="837"/>
      <c r="U600" s="786" t="s">
        <v>3344</v>
      </c>
      <c r="V600" s="786"/>
    </row>
    <row r="601" spans="1:24" s="58" customFormat="1" ht="84.75" customHeight="1" x14ac:dyDescent="0.25">
      <c r="A601" s="836"/>
      <c r="B601" s="836"/>
      <c r="C601" s="836"/>
      <c r="D601" s="836"/>
      <c r="E601" s="836"/>
      <c r="F601" s="836"/>
      <c r="G601" s="836"/>
      <c r="H601" s="836"/>
      <c r="I601" s="836"/>
      <c r="J601" s="836"/>
      <c r="K601" s="836"/>
      <c r="L601" s="836"/>
      <c r="M601" s="836"/>
      <c r="N601" s="874" t="s">
        <v>2445</v>
      </c>
      <c r="O601" s="874"/>
      <c r="P601" s="874" t="s">
        <v>2446</v>
      </c>
      <c r="Q601" s="874" t="s">
        <v>5171</v>
      </c>
      <c r="R601" s="837"/>
      <c r="S601" s="837"/>
      <c r="T601" s="837"/>
      <c r="U601" s="786" t="s">
        <v>3344</v>
      </c>
      <c r="V601" s="786"/>
    </row>
    <row r="602" spans="1:24" s="58" customFormat="1" ht="58.5" x14ac:dyDescent="0.25">
      <c r="A602" s="836"/>
      <c r="B602" s="836"/>
      <c r="C602" s="836"/>
      <c r="D602" s="836"/>
      <c r="E602" s="836"/>
      <c r="F602" s="836"/>
      <c r="G602" s="836"/>
      <c r="H602" s="836"/>
      <c r="I602" s="836"/>
      <c r="J602" s="836"/>
      <c r="K602" s="836"/>
      <c r="L602" s="836"/>
      <c r="M602" s="836"/>
      <c r="N602" s="874" t="s">
        <v>2448</v>
      </c>
      <c r="O602" s="874"/>
      <c r="P602" s="874" t="s">
        <v>2449</v>
      </c>
      <c r="Q602" s="874" t="s">
        <v>5172</v>
      </c>
      <c r="R602" s="837"/>
      <c r="S602" s="837"/>
      <c r="T602" s="837"/>
      <c r="U602" s="786" t="s">
        <v>3344</v>
      </c>
      <c r="V602" s="786"/>
    </row>
    <row r="603" spans="1:24" s="772" customFormat="1" ht="151.5" customHeight="1" x14ac:dyDescent="0.3">
      <c r="A603" s="766"/>
      <c r="B603" s="819"/>
      <c r="C603" s="767"/>
      <c r="D603" s="816"/>
      <c r="E603" s="816"/>
      <c r="F603" s="820"/>
      <c r="G603" s="816"/>
      <c r="H603" s="816"/>
      <c r="I603" s="820"/>
      <c r="J603" s="820"/>
      <c r="K603" s="785"/>
      <c r="L603" s="785"/>
      <c r="M603" s="820"/>
      <c r="N603" s="791" t="s">
        <v>3255</v>
      </c>
      <c r="O603" s="791"/>
      <c r="P603" s="786" t="s">
        <v>3884</v>
      </c>
      <c r="Q603" s="791" t="s">
        <v>5808</v>
      </c>
      <c r="R603" s="787" t="s">
        <v>3292</v>
      </c>
      <c r="S603" s="795">
        <v>45</v>
      </c>
      <c r="T603" s="795">
        <v>70</v>
      </c>
      <c r="U603" s="791" t="s">
        <v>4091</v>
      </c>
      <c r="V603" s="791" t="s">
        <v>1491</v>
      </c>
      <c r="W603" s="770"/>
      <c r="X603" s="771"/>
    </row>
    <row r="604" spans="1:24" s="56" customFormat="1" ht="156" x14ac:dyDescent="0.25">
      <c r="A604" s="784"/>
      <c r="B604" s="784"/>
      <c r="C604" s="784"/>
      <c r="D604" s="784"/>
      <c r="E604" s="784"/>
      <c r="F604" s="784"/>
      <c r="G604" s="784"/>
      <c r="H604" s="784"/>
      <c r="I604" s="784"/>
      <c r="J604" s="784"/>
      <c r="K604" s="784"/>
      <c r="L604" s="784"/>
      <c r="M604" s="784"/>
      <c r="N604" s="785" t="s">
        <v>1577</v>
      </c>
      <c r="O604" s="785"/>
      <c r="P604" s="785" t="s">
        <v>1578</v>
      </c>
      <c r="Q604" s="786" t="s">
        <v>3653</v>
      </c>
      <c r="R604" s="799" t="s">
        <v>3372</v>
      </c>
      <c r="S604" s="799"/>
      <c r="T604" s="800"/>
      <c r="U604" s="789" t="s">
        <v>1491</v>
      </c>
      <c r="V604" s="789"/>
    </row>
    <row r="605" spans="1:24" s="801" customFormat="1" ht="156" x14ac:dyDescent="0.25">
      <c r="A605" s="798"/>
      <c r="B605" s="798"/>
      <c r="C605" s="798"/>
      <c r="D605" s="798"/>
      <c r="E605" s="798"/>
      <c r="F605" s="798"/>
      <c r="G605" s="798"/>
      <c r="H605" s="798"/>
      <c r="I605" s="798"/>
      <c r="J605" s="798"/>
      <c r="K605" s="798"/>
      <c r="L605" s="798"/>
      <c r="M605" s="798"/>
      <c r="N605" s="785" t="s">
        <v>1580</v>
      </c>
      <c r="O605" s="785"/>
      <c r="P605" s="785" t="s">
        <v>1581</v>
      </c>
      <c r="Q605" s="786" t="s">
        <v>3689</v>
      </c>
      <c r="R605" s="799" t="s">
        <v>3522</v>
      </c>
      <c r="S605" s="799"/>
      <c r="T605" s="800"/>
      <c r="U605" s="789" t="s">
        <v>1491</v>
      </c>
      <c r="V605" s="789"/>
    </row>
    <row r="606" spans="1:24" s="801" customFormat="1" ht="156" x14ac:dyDescent="0.25">
      <c r="A606" s="798"/>
      <c r="B606" s="798"/>
      <c r="C606" s="798"/>
      <c r="D606" s="798"/>
      <c r="E606" s="798"/>
      <c r="F606" s="798"/>
      <c r="G606" s="798"/>
      <c r="H606" s="798"/>
      <c r="I606" s="798"/>
      <c r="J606" s="798"/>
      <c r="K606" s="798"/>
      <c r="L606" s="798"/>
      <c r="M606" s="798"/>
      <c r="N606" s="785" t="s">
        <v>1582</v>
      </c>
      <c r="O606" s="785"/>
      <c r="P606" s="785" t="s">
        <v>1583</v>
      </c>
      <c r="Q606" s="786" t="s">
        <v>3818</v>
      </c>
      <c r="R606" s="799" t="s">
        <v>3372</v>
      </c>
      <c r="S606" s="799"/>
      <c r="T606" s="800"/>
      <c r="U606" s="789" t="s">
        <v>1491</v>
      </c>
      <c r="V606" s="789"/>
    </row>
    <row r="607" spans="1:24" s="817" customFormat="1" ht="156" x14ac:dyDescent="0.25">
      <c r="A607" s="798"/>
      <c r="B607" s="798"/>
      <c r="C607" s="798"/>
      <c r="D607" s="798"/>
      <c r="E607" s="798"/>
      <c r="F607" s="798"/>
      <c r="G607" s="798"/>
      <c r="H607" s="798"/>
      <c r="I607" s="798"/>
      <c r="J607" s="798"/>
      <c r="K607" s="798"/>
      <c r="L607" s="798"/>
      <c r="M607" s="798"/>
      <c r="N607" s="785" t="s">
        <v>1584</v>
      </c>
      <c r="O607" s="785"/>
      <c r="P607" s="785" t="s">
        <v>1585</v>
      </c>
      <c r="Q607" s="786" t="s">
        <v>3819</v>
      </c>
      <c r="R607" s="799" t="s">
        <v>3372</v>
      </c>
      <c r="S607" s="799"/>
      <c r="T607" s="800"/>
      <c r="U607" s="789" t="s">
        <v>1491</v>
      </c>
      <c r="V607" s="789"/>
    </row>
    <row r="608" spans="1:24" s="817" customFormat="1" ht="156" x14ac:dyDescent="0.25">
      <c r="A608" s="798"/>
      <c r="B608" s="798"/>
      <c r="C608" s="798"/>
      <c r="D608" s="798"/>
      <c r="E608" s="798"/>
      <c r="F608" s="798"/>
      <c r="G608" s="798"/>
      <c r="H608" s="798"/>
      <c r="I608" s="798"/>
      <c r="J608" s="798"/>
      <c r="K608" s="798"/>
      <c r="L608" s="798"/>
      <c r="M608" s="798"/>
      <c r="N608" s="785" t="s">
        <v>1586</v>
      </c>
      <c r="O608" s="785"/>
      <c r="P608" s="785" t="s">
        <v>1587</v>
      </c>
      <c r="Q608" s="786" t="s">
        <v>3820</v>
      </c>
      <c r="R608" s="799" t="s">
        <v>3372</v>
      </c>
      <c r="S608" s="799"/>
      <c r="T608" s="800"/>
      <c r="U608" s="789" t="s">
        <v>1491</v>
      </c>
      <c r="V608" s="789"/>
    </row>
    <row r="609" spans="1:24" s="817" customFormat="1" ht="156" x14ac:dyDescent="0.25">
      <c r="A609" s="798"/>
      <c r="B609" s="798"/>
      <c r="C609" s="798"/>
      <c r="D609" s="798"/>
      <c r="E609" s="798"/>
      <c r="F609" s="798"/>
      <c r="G609" s="798"/>
      <c r="H609" s="798"/>
      <c r="I609" s="798"/>
      <c r="J609" s="798"/>
      <c r="K609" s="798"/>
      <c r="L609" s="798"/>
      <c r="M609" s="798"/>
      <c r="N609" s="791" t="s">
        <v>1589</v>
      </c>
      <c r="O609" s="791"/>
      <c r="P609" s="791" t="s">
        <v>1590</v>
      </c>
      <c r="Q609" s="792" t="s">
        <v>3826</v>
      </c>
      <c r="R609" s="799" t="s">
        <v>3372</v>
      </c>
      <c r="S609" s="804"/>
      <c r="T609" s="878"/>
      <c r="U609" s="789" t="s">
        <v>1491</v>
      </c>
      <c r="V609" s="789"/>
    </row>
    <row r="610" spans="1:24" s="772" customFormat="1" ht="102.75" customHeight="1" x14ac:dyDescent="0.3">
      <c r="A610" s="766"/>
      <c r="B610" s="819"/>
      <c r="C610" s="767"/>
      <c r="D610" s="816"/>
      <c r="E610" s="816"/>
      <c r="F610" s="820"/>
      <c r="G610" s="816"/>
      <c r="H610" s="816"/>
      <c r="I610" s="820"/>
      <c r="J610" s="820"/>
      <c r="K610" s="785" t="s">
        <v>4091</v>
      </c>
      <c r="L610" s="785" t="s">
        <v>5043</v>
      </c>
      <c r="M610" s="820"/>
      <c r="N610" s="807" t="s">
        <v>2928</v>
      </c>
      <c r="O610" s="807"/>
      <c r="P610" s="789" t="s">
        <v>2929</v>
      </c>
      <c r="Q610" s="792" t="s">
        <v>5809</v>
      </c>
      <c r="R610" s="787" t="s">
        <v>3389</v>
      </c>
      <c r="S610" s="885">
        <v>1016000</v>
      </c>
      <c r="T610" s="885">
        <v>1206000</v>
      </c>
      <c r="U610" s="808" t="s">
        <v>5781</v>
      </c>
      <c r="V610" s="808" t="s">
        <v>4091</v>
      </c>
      <c r="W610" s="770"/>
      <c r="X610" s="771"/>
    </row>
    <row r="611" spans="1:24" s="56" customFormat="1" ht="98.25" customHeight="1" x14ac:dyDescent="0.25">
      <c r="A611" s="784"/>
      <c r="B611" s="784"/>
      <c r="C611" s="784"/>
      <c r="D611" s="784"/>
      <c r="E611" s="784"/>
      <c r="F611" s="784"/>
      <c r="G611" s="784"/>
      <c r="H611" s="784"/>
      <c r="I611" s="784"/>
      <c r="J611" s="784"/>
      <c r="K611" s="784"/>
      <c r="L611" s="784"/>
      <c r="M611" s="784"/>
      <c r="N611" s="785" t="s">
        <v>2931</v>
      </c>
      <c r="O611" s="785"/>
      <c r="P611" s="785" t="s">
        <v>5312</v>
      </c>
      <c r="Q611" s="786" t="s">
        <v>5311</v>
      </c>
      <c r="R611" s="787"/>
      <c r="S611" s="787"/>
      <c r="T611" s="787"/>
      <c r="U611" s="789" t="s">
        <v>2880</v>
      </c>
      <c r="V611" s="789"/>
    </row>
    <row r="612" spans="1:24" s="56" customFormat="1" ht="78" x14ac:dyDescent="0.25">
      <c r="A612" s="784"/>
      <c r="B612" s="784"/>
      <c r="C612" s="784"/>
      <c r="D612" s="784"/>
      <c r="E612" s="784"/>
      <c r="F612" s="784"/>
      <c r="G612" s="784"/>
      <c r="H612" s="784"/>
      <c r="I612" s="784"/>
      <c r="J612" s="784"/>
      <c r="K612" s="784"/>
      <c r="L612" s="784"/>
      <c r="M612" s="784"/>
      <c r="N612" s="785" t="s">
        <v>2934</v>
      </c>
      <c r="O612" s="785"/>
      <c r="P612" s="785" t="s">
        <v>2935</v>
      </c>
      <c r="Q612" s="786" t="s">
        <v>2936</v>
      </c>
      <c r="R612" s="787"/>
      <c r="S612" s="787"/>
      <c r="T612" s="787"/>
      <c r="U612" s="789" t="s">
        <v>2880</v>
      </c>
      <c r="V612" s="789"/>
    </row>
    <row r="613" spans="1:24" s="56" customFormat="1" ht="78" x14ac:dyDescent="0.25">
      <c r="A613" s="784"/>
      <c r="B613" s="784"/>
      <c r="C613" s="784"/>
      <c r="D613" s="784"/>
      <c r="E613" s="784"/>
      <c r="F613" s="784"/>
      <c r="G613" s="784"/>
      <c r="H613" s="784"/>
      <c r="I613" s="784"/>
      <c r="J613" s="784"/>
      <c r="K613" s="784"/>
      <c r="L613" s="784"/>
      <c r="M613" s="784"/>
      <c r="N613" s="785" t="s">
        <v>2937</v>
      </c>
      <c r="O613" s="785"/>
      <c r="P613" s="785" t="s">
        <v>2938</v>
      </c>
      <c r="Q613" s="786" t="s">
        <v>3692</v>
      </c>
      <c r="R613" s="787"/>
      <c r="S613" s="787"/>
      <c r="T613" s="787"/>
      <c r="U613" s="789" t="s">
        <v>2880</v>
      </c>
      <c r="V613" s="789"/>
    </row>
    <row r="614" spans="1:24" s="56" customFormat="1" ht="117" x14ac:dyDescent="0.25">
      <c r="A614" s="784"/>
      <c r="B614" s="784"/>
      <c r="C614" s="784"/>
      <c r="D614" s="784"/>
      <c r="E614" s="784"/>
      <c r="F614" s="784"/>
      <c r="G614" s="784"/>
      <c r="H614" s="784"/>
      <c r="I614" s="784"/>
      <c r="J614" s="784"/>
      <c r="K614" s="784"/>
      <c r="L614" s="784"/>
      <c r="M614" s="784"/>
      <c r="N614" s="785" t="s">
        <v>2939</v>
      </c>
      <c r="O614" s="785"/>
      <c r="P614" s="785" t="s">
        <v>5314</v>
      </c>
      <c r="Q614" s="786" t="s">
        <v>5313</v>
      </c>
      <c r="R614" s="787"/>
      <c r="S614" s="787"/>
      <c r="T614" s="787"/>
      <c r="U614" s="789" t="s">
        <v>2880</v>
      </c>
      <c r="V614" s="789"/>
    </row>
    <row r="615" spans="1:24" s="56" customFormat="1" ht="78" x14ac:dyDescent="0.25">
      <c r="A615" s="784"/>
      <c r="B615" s="784"/>
      <c r="C615" s="784"/>
      <c r="D615" s="784"/>
      <c r="E615" s="784"/>
      <c r="F615" s="784"/>
      <c r="G615" s="784"/>
      <c r="H615" s="784"/>
      <c r="I615" s="784"/>
      <c r="J615" s="784"/>
      <c r="K615" s="784"/>
      <c r="L615" s="784"/>
      <c r="M615" s="784"/>
      <c r="N615" s="785" t="s">
        <v>2942</v>
      </c>
      <c r="O615" s="785"/>
      <c r="P615" s="785" t="s">
        <v>5315</v>
      </c>
      <c r="Q615" s="786" t="s">
        <v>5316</v>
      </c>
      <c r="R615" s="787"/>
      <c r="S615" s="787"/>
      <c r="T615" s="787"/>
      <c r="U615" s="789" t="s">
        <v>2880</v>
      </c>
      <c r="V615" s="789"/>
    </row>
    <row r="616" spans="1:24" s="56" customFormat="1" ht="78" x14ac:dyDescent="0.25">
      <c r="A616" s="784"/>
      <c r="B616" s="784"/>
      <c r="C616" s="784"/>
      <c r="D616" s="784"/>
      <c r="E616" s="784"/>
      <c r="F616" s="784"/>
      <c r="G616" s="784"/>
      <c r="H616" s="784"/>
      <c r="I616" s="784"/>
      <c r="J616" s="784"/>
      <c r="K616" s="784"/>
      <c r="L616" s="784"/>
      <c r="M616" s="784"/>
      <c r="N616" s="785" t="s">
        <v>2944</v>
      </c>
      <c r="O616" s="785"/>
      <c r="P616" s="785" t="s">
        <v>3886</v>
      </c>
      <c r="Q616" s="786" t="s">
        <v>3887</v>
      </c>
      <c r="R616" s="787"/>
      <c r="S616" s="787"/>
      <c r="T616" s="787"/>
      <c r="U616" s="789" t="s">
        <v>2880</v>
      </c>
      <c r="V616" s="789"/>
    </row>
    <row r="617" spans="1:24" s="56" customFormat="1" ht="78" x14ac:dyDescent="0.25">
      <c r="A617" s="784"/>
      <c r="B617" s="784"/>
      <c r="C617" s="784"/>
      <c r="D617" s="784"/>
      <c r="E617" s="784"/>
      <c r="F617" s="784"/>
      <c r="G617" s="784"/>
      <c r="H617" s="784"/>
      <c r="I617" s="784"/>
      <c r="J617" s="784"/>
      <c r="K617" s="784"/>
      <c r="L617" s="784"/>
      <c r="M617" s="784"/>
      <c r="N617" s="785" t="s">
        <v>2945</v>
      </c>
      <c r="O617" s="785"/>
      <c r="P617" s="785" t="s">
        <v>2946</v>
      </c>
      <c r="Q617" s="786" t="s">
        <v>3845</v>
      </c>
      <c r="R617" s="787"/>
      <c r="S617" s="787"/>
      <c r="T617" s="787"/>
      <c r="U617" s="789" t="s">
        <v>2880</v>
      </c>
      <c r="V617" s="789"/>
    </row>
    <row r="618" spans="1:24" s="56" customFormat="1" ht="97.5" x14ac:dyDescent="0.25">
      <c r="A618" s="784"/>
      <c r="B618" s="784"/>
      <c r="C618" s="784"/>
      <c r="D618" s="784"/>
      <c r="E618" s="784"/>
      <c r="F618" s="784"/>
      <c r="G618" s="784"/>
      <c r="H618" s="784"/>
      <c r="I618" s="784"/>
      <c r="J618" s="784"/>
      <c r="K618" s="784"/>
      <c r="L618" s="784"/>
      <c r="M618" s="784"/>
      <c r="N618" s="785" t="s">
        <v>2948</v>
      </c>
      <c r="O618" s="785"/>
      <c r="P618" s="785" t="s">
        <v>2949</v>
      </c>
      <c r="Q618" s="786" t="s">
        <v>2950</v>
      </c>
      <c r="R618" s="787"/>
      <c r="S618" s="787"/>
      <c r="T618" s="787"/>
      <c r="U618" s="789" t="s">
        <v>2880</v>
      </c>
      <c r="V618" s="789"/>
    </row>
    <row r="619" spans="1:24" s="56" customFormat="1" ht="58.5" x14ac:dyDescent="0.25">
      <c r="A619" s="784"/>
      <c r="B619" s="784"/>
      <c r="C619" s="784"/>
      <c r="D619" s="784"/>
      <c r="E619" s="784"/>
      <c r="F619" s="784"/>
      <c r="G619" s="784"/>
      <c r="H619" s="784"/>
      <c r="I619" s="784"/>
      <c r="J619" s="784"/>
      <c r="K619" s="784"/>
      <c r="L619" s="784"/>
      <c r="M619" s="784"/>
      <c r="N619" s="785" t="s">
        <v>2951</v>
      </c>
      <c r="O619" s="785"/>
      <c r="P619" s="785" t="s">
        <v>2952</v>
      </c>
      <c r="Q619" s="786" t="s">
        <v>3842</v>
      </c>
      <c r="R619" s="787"/>
      <c r="S619" s="787"/>
      <c r="T619" s="787"/>
      <c r="U619" s="789" t="s">
        <v>2880</v>
      </c>
      <c r="V619" s="789"/>
    </row>
    <row r="620" spans="1:24" s="56" customFormat="1" ht="58.5" x14ac:dyDescent="0.25">
      <c r="A620" s="784"/>
      <c r="B620" s="784"/>
      <c r="C620" s="784"/>
      <c r="D620" s="784"/>
      <c r="E620" s="784"/>
      <c r="F620" s="784"/>
      <c r="G620" s="784"/>
      <c r="H620" s="784"/>
      <c r="I620" s="784"/>
      <c r="J620" s="784"/>
      <c r="K620" s="784"/>
      <c r="L620" s="784"/>
      <c r="M620" s="784"/>
      <c r="N620" s="785" t="s">
        <v>2953</v>
      </c>
      <c r="O620" s="785"/>
      <c r="P620" s="785" t="s">
        <v>2954</v>
      </c>
      <c r="Q620" s="786" t="s">
        <v>3717</v>
      </c>
      <c r="R620" s="787"/>
      <c r="S620" s="787"/>
      <c r="T620" s="787"/>
      <c r="U620" s="789" t="s">
        <v>2880</v>
      </c>
      <c r="V620" s="789"/>
    </row>
    <row r="621" spans="1:24" s="56" customFormat="1" ht="78" x14ac:dyDescent="0.25">
      <c r="A621" s="784"/>
      <c r="B621" s="784"/>
      <c r="C621" s="784"/>
      <c r="D621" s="784"/>
      <c r="E621" s="784"/>
      <c r="F621" s="784"/>
      <c r="G621" s="784"/>
      <c r="H621" s="784"/>
      <c r="I621" s="784"/>
      <c r="J621" s="784"/>
      <c r="K621" s="784"/>
      <c r="L621" s="784"/>
      <c r="M621" s="784"/>
      <c r="N621" s="785" t="s">
        <v>2956</v>
      </c>
      <c r="O621" s="785"/>
      <c r="P621" s="785" t="s">
        <v>5318</v>
      </c>
      <c r="Q621" s="786" t="s">
        <v>5317</v>
      </c>
      <c r="R621" s="787"/>
      <c r="S621" s="787"/>
      <c r="T621" s="787"/>
      <c r="U621" s="789" t="s">
        <v>2880</v>
      </c>
      <c r="V621" s="789"/>
    </row>
    <row r="622" spans="1:24" s="56" customFormat="1" ht="58.5" x14ac:dyDescent="0.25">
      <c r="A622" s="784"/>
      <c r="B622" s="784"/>
      <c r="C622" s="784"/>
      <c r="D622" s="784"/>
      <c r="E622" s="784"/>
      <c r="F622" s="784"/>
      <c r="G622" s="784"/>
      <c r="H622" s="784"/>
      <c r="I622" s="784"/>
      <c r="J622" s="784"/>
      <c r="K622" s="784"/>
      <c r="L622" s="784"/>
      <c r="M622" s="784"/>
      <c r="N622" s="785" t="s">
        <v>2959</v>
      </c>
      <c r="O622" s="785"/>
      <c r="P622" s="785" t="s">
        <v>5320</v>
      </c>
      <c r="Q622" s="786" t="s">
        <v>5319</v>
      </c>
      <c r="R622" s="787"/>
      <c r="S622" s="787"/>
      <c r="T622" s="787"/>
      <c r="U622" s="789" t="s">
        <v>2880</v>
      </c>
      <c r="V622" s="789"/>
    </row>
    <row r="623" spans="1:24" s="56" customFormat="1" ht="58.5" x14ac:dyDescent="0.25">
      <c r="A623" s="784"/>
      <c r="B623" s="784"/>
      <c r="C623" s="784"/>
      <c r="D623" s="784"/>
      <c r="E623" s="784"/>
      <c r="F623" s="784"/>
      <c r="G623" s="784"/>
      <c r="H623" s="784"/>
      <c r="I623" s="784"/>
      <c r="J623" s="784"/>
      <c r="K623" s="784"/>
      <c r="L623" s="784"/>
      <c r="M623" s="784"/>
      <c r="N623" s="785" t="s">
        <v>2962</v>
      </c>
      <c r="O623" s="785"/>
      <c r="P623" s="785" t="s">
        <v>3848</v>
      </c>
      <c r="Q623" s="786" t="s">
        <v>5321</v>
      </c>
      <c r="R623" s="787"/>
      <c r="S623" s="787"/>
      <c r="T623" s="787"/>
      <c r="U623" s="789" t="s">
        <v>2880</v>
      </c>
      <c r="V623" s="789"/>
    </row>
    <row r="624" spans="1:24" s="772" customFormat="1" ht="91.5" customHeight="1" x14ac:dyDescent="0.3">
      <c r="A624" s="766"/>
      <c r="B624" s="819"/>
      <c r="C624" s="767"/>
      <c r="D624" s="816"/>
      <c r="E624" s="816"/>
      <c r="F624" s="820"/>
      <c r="G624" s="816"/>
      <c r="H624" s="816"/>
      <c r="I624" s="820"/>
      <c r="J624" s="820"/>
      <c r="K624" s="785" t="s">
        <v>4091</v>
      </c>
      <c r="L624" s="785" t="s">
        <v>4989</v>
      </c>
      <c r="M624" s="820"/>
      <c r="N624" s="807" t="s">
        <v>1700</v>
      </c>
      <c r="O624" s="807"/>
      <c r="P624" s="786" t="s">
        <v>1701</v>
      </c>
      <c r="Q624" s="792" t="s">
        <v>5810</v>
      </c>
      <c r="R624" s="799" t="s">
        <v>3292</v>
      </c>
      <c r="S624" s="811">
        <v>100</v>
      </c>
      <c r="T624" s="811">
        <v>100</v>
      </c>
      <c r="U624" s="808" t="s">
        <v>1699</v>
      </c>
      <c r="V624" s="808" t="s">
        <v>4091</v>
      </c>
      <c r="W624" s="770"/>
      <c r="X624" s="771"/>
    </row>
    <row r="625" spans="1:24" s="56" customFormat="1" ht="78" x14ac:dyDescent="0.25">
      <c r="A625" s="784"/>
      <c r="B625" s="784"/>
      <c r="C625" s="784"/>
      <c r="D625" s="784"/>
      <c r="E625" s="784"/>
      <c r="F625" s="784"/>
      <c r="G625" s="784"/>
      <c r="H625" s="784"/>
      <c r="I625" s="784"/>
      <c r="J625" s="784"/>
      <c r="K625" s="784"/>
      <c r="L625" s="784"/>
      <c r="M625" s="784"/>
      <c r="N625" s="785" t="s">
        <v>1703</v>
      </c>
      <c r="O625" s="785"/>
      <c r="P625" s="786" t="s">
        <v>1704</v>
      </c>
      <c r="Q625" s="786" t="s">
        <v>1705</v>
      </c>
      <c r="R625" s="787"/>
      <c r="S625" s="787"/>
      <c r="T625" s="787"/>
      <c r="U625" s="786" t="s">
        <v>1699</v>
      </c>
      <c r="V625" s="786"/>
    </row>
    <row r="626" spans="1:24" s="56" customFormat="1" ht="78" x14ac:dyDescent="0.25">
      <c r="A626" s="784"/>
      <c r="B626" s="784"/>
      <c r="C626" s="784"/>
      <c r="D626" s="784"/>
      <c r="E626" s="784"/>
      <c r="F626" s="784"/>
      <c r="G626" s="784"/>
      <c r="H626" s="784"/>
      <c r="I626" s="784"/>
      <c r="J626" s="784"/>
      <c r="K626" s="784"/>
      <c r="L626" s="784"/>
      <c r="M626" s="784"/>
      <c r="N626" s="785" t="s">
        <v>1706</v>
      </c>
      <c r="O626" s="785"/>
      <c r="P626" s="785" t="s">
        <v>1707</v>
      </c>
      <c r="Q626" s="786" t="s">
        <v>1708</v>
      </c>
      <c r="R626" s="787"/>
      <c r="S626" s="787"/>
      <c r="T626" s="787"/>
      <c r="U626" s="786" t="s">
        <v>1699</v>
      </c>
      <c r="V626" s="786"/>
    </row>
    <row r="627" spans="1:24" s="56" customFormat="1" ht="39" x14ac:dyDescent="0.25">
      <c r="A627" s="784"/>
      <c r="B627" s="784"/>
      <c r="C627" s="784"/>
      <c r="D627" s="784"/>
      <c r="E627" s="784"/>
      <c r="F627" s="784"/>
      <c r="G627" s="784"/>
      <c r="H627" s="784"/>
      <c r="I627" s="784"/>
      <c r="J627" s="784"/>
      <c r="K627" s="784"/>
      <c r="L627" s="784"/>
      <c r="M627" s="784"/>
      <c r="N627" s="785" t="s">
        <v>1709</v>
      </c>
      <c r="O627" s="785"/>
      <c r="P627" s="785" t="s">
        <v>1710</v>
      </c>
      <c r="Q627" s="786" t="s">
        <v>1711</v>
      </c>
      <c r="R627" s="787"/>
      <c r="S627" s="787"/>
      <c r="T627" s="787"/>
      <c r="U627" s="786" t="s">
        <v>1699</v>
      </c>
      <c r="V627" s="786"/>
    </row>
    <row r="628" spans="1:24" s="772" customFormat="1" ht="178.5" customHeight="1" x14ac:dyDescent="0.3">
      <c r="A628" s="766"/>
      <c r="B628" s="819"/>
      <c r="C628" s="767"/>
      <c r="D628" s="816"/>
      <c r="E628" s="816"/>
      <c r="F628" s="820"/>
      <c r="G628" s="816"/>
      <c r="H628" s="816"/>
      <c r="I628" s="820"/>
      <c r="J628" s="820"/>
      <c r="K628" s="785"/>
      <c r="L628" s="785"/>
      <c r="M628" s="816" t="s">
        <v>5811</v>
      </c>
      <c r="N628" s="840" t="s">
        <v>3390</v>
      </c>
      <c r="O628" s="1015"/>
      <c r="P628" s="786" t="s">
        <v>1730</v>
      </c>
      <c r="Q628" s="792" t="s">
        <v>5812</v>
      </c>
      <c r="R628" s="799" t="s">
        <v>3292</v>
      </c>
      <c r="S628" s="811">
        <v>30</v>
      </c>
      <c r="T628" s="811">
        <v>55</v>
      </c>
      <c r="U628" s="808" t="s">
        <v>1699</v>
      </c>
      <c r="V628" s="886" t="s">
        <v>4091</v>
      </c>
      <c r="W628" s="770"/>
      <c r="X628" s="771"/>
    </row>
    <row r="629" spans="1:24" s="772" customFormat="1" ht="253.5" x14ac:dyDescent="0.3">
      <c r="A629" s="766"/>
      <c r="B629" s="819"/>
      <c r="C629" s="767"/>
      <c r="D629" s="816"/>
      <c r="E629" s="816"/>
      <c r="F629" s="820"/>
      <c r="G629" s="816"/>
      <c r="H629" s="816"/>
      <c r="I629" s="820"/>
      <c r="J629" s="820"/>
      <c r="K629" s="785"/>
      <c r="L629" s="785"/>
      <c r="M629" s="816" t="s">
        <v>5813</v>
      </c>
      <c r="N629" s="840"/>
      <c r="O629" s="1015"/>
      <c r="P629" s="841"/>
      <c r="Q629" s="840"/>
      <c r="R629" s="841"/>
      <c r="S629" s="841"/>
      <c r="T629" s="841"/>
      <c r="U629" s="840"/>
      <c r="V629" s="886"/>
      <c r="W629" s="770"/>
      <c r="X629" s="771"/>
    </row>
    <row r="630" spans="1:24" s="62" customFormat="1" ht="117" x14ac:dyDescent="0.25">
      <c r="A630" s="784"/>
      <c r="B630" s="784"/>
      <c r="C630" s="784"/>
      <c r="D630" s="784"/>
      <c r="E630" s="784"/>
      <c r="F630" s="784"/>
      <c r="G630" s="784"/>
      <c r="H630" s="784"/>
      <c r="I630" s="784"/>
      <c r="J630" s="784"/>
      <c r="K630" s="784"/>
      <c r="L630" s="784"/>
      <c r="M630" s="784"/>
      <c r="N630" s="785" t="s">
        <v>1732</v>
      </c>
      <c r="O630" s="785"/>
      <c r="P630" s="785" t="s">
        <v>1733</v>
      </c>
      <c r="Q630" s="786" t="s">
        <v>3760</v>
      </c>
      <c r="R630" s="787"/>
      <c r="S630" s="787"/>
      <c r="T630" s="787"/>
      <c r="U630" s="786" t="s">
        <v>1699</v>
      </c>
      <c r="V630" s="786"/>
    </row>
    <row r="631" spans="1:24" s="62" customFormat="1" ht="61.5" customHeight="1" x14ac:dyDescent="0.25">
      <c r="A631" s="784"/>
      <c r="B631" s="784"/>
      <c r="C631" s="784"/>
      <c r="D631" s="784"/>
      <c r="E631" s="784"/>
      <c r="F631" s="784"/>
      <c r="G631" s="784"/>
      <c r="H631" s="784"/>
      <c r="I631" s="784"/>
      <c r="J631" s="784"/>
      <c r="K631" s="784"/>
      <c r="L631" s="784"/>
      <c r="M631" s="784"/>
      <c r="N631" s="785" t="s">
        <v>1735</v>
      </c>
      <c r="O631" s="785"/>
      <c r="P631" s="785" t="s">
        <v>1736</v>
      </c>
      <c r="Q631" s="786" t="s">
        <v>5322</v>
      </c>
      <c r="R631" s="787"/>
      <c r="S631" s="787"/>
      <c r="T631" s="787"/>
      <c r="U631" s="786" t="s">
        <v>1699</v>
      </c>
      <c r="V631" s="786"/>
    </row>
    <row r="632" spans="1:24" s="56" customFormat="1" ht="67.5" customHeight="1" x14ac:dyDescent="0.25">
      <c r="A632" s="784"/>
      <c r="B632" s="784"/>
      <c r="C632" s="784"/>
      <c r="D632" s="784"/>
      <c r="E632" s="784"/>
      <c r="F632" s="784"/>
      <c r="G632" s="784"/>
      <c r="H632" s="784"/>
      <c r="I632" s="784"/>
      <c r="J632" s="784"/>
      <c r="K632" s="784"/>
      <c r="L632" s="784"/>
      <c r="M632" s="784"/>
      <c r="N632" s="785" t="s">
        <v>1738</v>
      </c>
      <c r="O632" s="785"/>
      <c r="P632" s="785" t="s">
        <v>1739</v>
      </c>
      <c r="Q632" s="786" t="s">
        <v>5323</v>
      </c>
      <c r="R632" s="787"/>
      <c r="S632" s="787"/>
      <c r="T632" s="787"/>
      <c r="U632" s="786" t="s">
        <v>1699</v>
      </c>
      <c r="V632" s="786"/>
    </row>
    <row r="633" spans="1:24" s="56" customFormat="1" ht="58.5" x14ac:dyDescent="0.25">
      <c r="A633" s="784"/>
      <c r="B633" s="784"/>
      <c r="C633" s="784"/>
      <c r="D633" s="784"/>
      <c r="E633" s="784"/>
      <c r="F633" s="784"/>
      <c r="G633" s="784"/>
      <c r="H633" s="784"/>
      <c r="I633" s="784"/>
      <c r="J633" s="784"/>
      <c r="K633" s="784"/>
      <c r="L633" s="784"/>
      <c r="M633" s="784"/>
      <c r="N633" s="785" t="s">
        <v>1740</v>
      </c>
      <c r="O633" s="785"/>
      <c r="P633" s="785" t="s">
        <v>1741</v>
      </c>
      <c r="Q633" s="786" t="s">
        <v>3838</v>
      </c>
      <c r="R633" s="787"/>
      <c r="S633" s="787"/>
      <c r="T633" s="787"/>
      <c r="U633" s="786" t="s">
        <v>1699</v>
      </c>
      <c r="V633" s="786"/>
    </row>
    <row r="634" spans="1:24" s="56" customFormat="1" ht="58.5" x14ac:dyDescent="0.25">
      <c r="A634" s="784"/>
      <c r="B634" s="784"/>
      <c r="C634" s="784"/>
      <c r="D634" s="784"/>
      <c r="E634" s="784"/>
      <c r="F634" s="784"/>
      <c r="G634" s="784"/>
      <c r="H634" s="784"/>
      <c r="I634" s="784"/>
      <c r="J634" s="784"/>
      <c r="K634" s="784"/>
      <c r="L634" s="784"/>
      <c r="M634" s="784"/>
      <c r="N634" s="785" t="s">
        <v>1742</v>
      </c>
      <c r="O634" s="785"/>
      <c r="P634" s="785" t="s">
        <v>1743</v>
      </c>
      <c r="Q634" s="786" t="s">
        <v>3839</v>
      </c>
      <c r="R634" s="787"/>
      <c r="S634" s="787"/>
      <c r="T634" s="787"/>
      <c r="U634" s="786" t="s">
        <v>1699</v>
      </c>
      <c r="V634" s="786"/>
    </row>
    <row r="635" spans="1:24" s="772" customFormat="1" ht="82.5" customHeight="1" x14ac:dyDescent="0.3">
      <c r="A635" s="766"/>
      <c r="B635" s="819"/>
      <c r="C635" s="767"/>
      <c r="D635" s="816"/>
      <c r="E635" s="816"/>
      <c r="F635" s="820"/>
      <c r="G635" s="816"/>
      <c r="H635" s="816"/>
      <c r="I635" s="820"/>
      <c r="J635" s="820"/>
      <c r="K635" s="785"/>
      <c r="L635" s="785"/>
      <c r="M635" s="816"/>
      <c r="N635" s="807" t="s">
        <v>1700</v>
      </c>
      <c r="O635" s="807"/>
      <c r="P635" s="786" t="s">
        <v>1701</v>
      </c>
      <c r="Q635" s="792" t="s">
        <v>5810</v>
      </c>
      <c r="R635" s="799" t="s">
        <v>3292</v>
      </c>
      <c r="S635" s="811">
        <v>100</v>
      </c>
      <c r="T635" s="811">
        <v>100</v>
      </c>
      <c r="U635" s="808"/>
      <c r="V635" s="808" t="s">
        <v>1699</v>
      </c>
      <c r="W635" s="770"/>
      <c r="X635" s="771"/>
    </row>
    <row r="636" spans="1:24" s="56" customFormat="1" ht="78" x14ac:dyDescent="0.25">
      <c r="A636" s="784"/>
      <c r="B636" s="784"/>
      <c r="C636" s="784"/>
      <c r="D636" s="784"/>
      <c r="E636" s="784"/>
      <c r="F636" s="784"/>
      <c r="G636" s="784"/>
      <c r="H636" s="784"/>
      <c r="I636" s="784"/>
      <c r="J636" s="784"/>
      <c r="K636" s="784"/>
      <c r="L636" s="784"/>
      <c r="M636" s="784"/>
      <c r="N636" s="785" t="s">
        <v>1703</v>
      </c>
      <c r="O636" s="785"/>
      <c r="P636" s="786" t="s">
        <v>1704</v>
      </c>
      <c r="Q636" s="786" t="s">
        <v>1705</v>
      </c>
      <c r="R636" s="787"/>
      <c r="S636" s="787"/>
      <c r="T636" s="787"/>
      <c r="U636" s="786" t="s">
        <v>1699</v>
      </c>
      <c r="V636" s="786"/>
    </row>
    <row r="637" spans="1:24" s="56" customFormat="1" ht="78" x14ac:dyDescent="0.25">
      <c r="A637" s="784"/>
      <c r="B637" s="784"/>
      <c r="C637" s="784"/>
      <c r="D637" s="784"/>
      <c r="E637" s="784"/>
      <c r="F637" s="784"/>
      <c r="G637" s="784"/>
      <c r="H637" s="784"/>
      <c r="I637" s="784"/>
      <c r="J637" s="784"/>
      <c r="K637" s="784"/>
      <c r="L637" s="784"/>
      <c r="M637" s="784"/>
      <c r="N637" s="785" t="s">
        <v>1706</v>
      </c>
      <c r="O637" s="785"/>
      <c r="P637" s="785" t="s">
        <v>1707</v>
      </c>
      <c r="Q637" s="786" t="s">
        <v>1708</v>
      </c>
      <c r="R637" s="787"/>
      <c r="S637" s="787"/>
      <c r="T637" s="787"/>
      <c r="U637" s="786" t="s">
        <v>1699</v>
      </c>
      <c r="V637" s="786"/>
    </row>
    <row r="638" spans="1:24" s="56" customFormat="1" ht="39" x14ac:dyDescent="0.25">
      <c r="A638" s="784"/>
      <c r="B638" s="784"/>
      <c r="C638" s="784"/>
      <c r="D638" s="784"/>
      <c r="E638" s="784"/>
      <c r="F638" s="784"/>
      <c r="G638" s="784"/>
      <c r="H638" s="784"/>
      <c r="I638" s="784"/>
      <c r="J638" s="784"/>
      <c r="K638" s="784"/>
      <c r="L638" s="784"/>
      <c r="M638" s="784"/>
      <c r="N638" s="785" t="s">
        <v>1709</v>
      </c>
      <c r="O638" s="785"/>
      <c r="P638" s="785" t="s">
        <v>1710</v>
      </c>
      <c r="Q638" s="786" t="s">
        <v>1711</v>
      </c>
      <c r="R638" s="787"/>
      <c r="S638" s="787"/>
      <c r="T638" s="787"/>
      <c r="U638" s="786" t="s">
        <v>1699</v>
      </c>
      <c r="V638" s="786"/>
    </row>
    <row r="639" spans="1:24" s="772" customFormat="1" ht="59.25" customHeight="1" x14ac:dyDescent="0.3">
      <c r="A639" s="766"/>
      <c r="B639" s="819"/>
      <c r="C639" s="767"/>
      <c r="D639" s="816"/>
      <c r="E639" s="816"/>
      <c r="F639" s="820"/>
      <c r="G639" s="816"/>
      <c r="H639" s="816"/>
      <c r="I639" s="820"/>
      <c r="J639" s="820"/>
      <c r="K639" s="785"/>
      <c r="L639" s="785"/>
      <c r="M639" s="816"/>
      <c r="N639" s="807" t="s">
        <v>5814</v>
      </c>
      <c r="O639" s="807"/>
      <c r="P639" s="786" t="s">
        <v>1722</v>
      </c>
      <c r="Q639" s="786" t="s">
        <v>4846</v>
      </c>
      <c r="R639" s="804"/>
      <c r="S639" s="804"/>
      <c r="T639" s="804"/>
      <c r="U639" s="808"/>
      <c r="V639" s="808" t="s">
        <v>3518</v>
      </c>
      <c r="W639" s="770"/>
      <c r="X639" s="771"/>
    </row>
    <row r="640" spans="1:24" s="772" customFormat="1" ht="58.5" x14ac:dyDescent="0.3">
      <c r="A640" s="766"/>
      <c r="B640" s="819"/>
      <c r="C640" s="767"/>
      <c r="D640" s="816"/>
      <c r="E640" s="816"/>
      <c r="F640" s="820"/>
      <c r="G640" s="816"/>
      <c r="H640" s="816"/>
      <c r="I640" s="820"/>
      <c r="J640" s="820"/>
      <c r="K640" s="785"/>
      <c r="L640" s="785"/>
      <c r="M640" s="816"/>
      <c r="N640" s="785" t="s">
        <v>1724</v>
      </c>
      <c r="O640" s="807"/>
      <c r="P640" s="785" t="s">
        <v>1725</v>
      </c>
      <c r="Q640" s="786" t="s">
        <v>4847</v>
      </c>
      <c r="R640" s="804"/>
      <c r="S640" s="804"/>
      <c r="T640" s="804"/>
      <c r="U640" s="808"/>
      <c r="V640" s="808"/>
      <c r="W640" s="770"/>
      <c r="X640" s="771"/>
    </row>
    <row r="641" spans="1:24" s="772" customFormat="1" ht="117" x14ac:dyDescent="0.3">
      <c r="A641" s="766"/>
      <c r="B641" s="819"/>
      <c r="C641" s="767"/>
      <c r="D641" s="816"/>
      <c r="E641" s="816"/>
      <c r="F641" s="820"/>
      <c r="G641" s="816"/>
      <c r="H641" s="816"/>
      <c r="I641" s="820"/>
      <c r="J641" s="820"/>
      <c r="K641" s="785"/>
      <c r="L641" s="785"/>
      <c r="M641" s="816"/>
      <c r="N641" s="785" t="s">
        <v>1727</v>
      </c>
      <c r="O641" s="807"/>
      <c r="P641" s="785" t="s">
        <v>1728</v>
      </c>
      <c r="Q641" s="786" t="s">
        <v>4848</v>
      </c>
      <c r="R641" s="804"/>
      <c r="S641" s="804"/>
      <c r="T641" s="804"/>
      <c r="U641" s="808"/>
      <c r="V641" s="808"/>
      <c r="W641" s="770"/>
      <c r="X641" s="771"/>
    </row>
    <row r="642" spans="1:24" s="772" customFormat="1" ht="210" customHeight="1" x14ac:dyDescent="0.3">
      <c r="A642" s="766"/>
      <c r="B642" s="819"/>
      <c r="C642" s="767"/>
      <c r="D642" s="816" t="s">
        <v>5815</v>
      </c>
      <c r="E642" s="816" t="s">
        <v>3392</v>
      </c>
      <c r="F642" s="820" t="s">
        <v>5816</v>
      </c>
      <c r="G642" s="820">
        <v>66.16</v>
      </c>
      <c r="H642" s="820">
        <v>66.36</v>
      </c>
      <c r="I642" s="820">
        <v>66.56</v>
      </c>
      <c r="J642" s="820" t="s">
        <v>5817</v>
      </c>
      <c r="K642" s="785"/>
      <c r="L642" s="785" t="s">
        <v>5818</v>
      </c>
      <c r="M642" s="831" t="s">
        <v>5819</v>
      </c>
      <c r="N642" s="791" t="s">
        <v>3393</v>
      </c>
      <c r="O642" s="791"/>
      <c r="P642" s="786" t="s">
        <v>876</v>
      </c>
      <c r="Q642" s="792" t="s">
        <v>5820</v>
      </c>
      <c r="R642" s="799" t="s">
        <v>3292</v>
      </c>
      <c r="S642" s="811">
        <v>94.25</v>
      </c>
      <c r="T642" s="811">
        <v>99</v>
      </c>
      <c r="U642" s="797" t="s">
        <v>794</v>
      </c>
      <c r="V642" s="797" t="s">
        <v>4091</v>
      </c>
      <c r="W642" s="847"/>
      <c r="X642" s="771"/>
    </row>
    <row r="643" spans="1:24" s="56" customFormat="1" ht="97.5" x14ac:dyDescent="0.25">
      <c r="A643" s="784"/>
      <c r="B643" s="784"/>
      <c r="C643" s="784"/>
      <c r="D643" s="784"/>
      <c r="E643" s="784"/>
      <c r="F643" s="784"/>
      <c r="G643" s="784"/>
      <c r="H643" s="784"/>
      <c r="I643" s="784"/>
      <c r="J643" s="784"/>
      <c r="K643" s="784"/>
      <c r="L643" s="784"/>
      <c r="M643" s="831"/>
      <c r="N643" s="785" t="s">
        <v>878</v>
      </c>
      <c r="O643" s="785"/>
      <c r="P643" s="786" t="s">
        <v>879</v>
      </c>
      <c r="Q643" s="786" t="s">
        <v>880</v>
      </c>
      <c r="R643" s="787"/>
      <c r="S643" s="795"/>
      <c r="T643" s="795"/>
      <c r="U643" s="786" t="s">
        <v>794</v>
      </c>
      <c r="V643" s="786"/>
    </row>
    <row r="644" spans="1:24" s="56" customFormat="1" ht="117" x14ac:dyDescent="0.25">
      <c r="A644" s="784"/>
      <c r="B644" s="784"/>
      <c r="C644" s="784"/>
      <c r="D644" s="784"/>
      <c r="E644" s="784"/>
      <c r="F644" s="784"/>
      <c r="G644" s="784"/>
      <c r="H644" s="784"/>
      <c r="I644" s="784"/>
      <c r="J644" s="784"/>
      <c r="K644" s="784"/>
      <c r="L644" s="784"/>
      <c r="M644" s="831"/>
      <c r="N644" s="785" t="s">
        <v>881</v>
      </c>
      <c r="O644" s="785"/>
      <c r="P644" s="785" t="s">
        <v>882</v>
      </c>
      <c r="Q644" s="786" t="s">
        <v>883</v>
      </c>
      <c r="R644" s="787"/>
      <c r="S644" s="795"/>
      <c r="T644" s="795"/>
      <c r="U644" s="786" t="s">
        <v>794</v>
      </c>
      <c r="V644" s="786"/>
    </row>
    <row r="645" spans="1:24" s="772" customFormat="1" ht="124.15" customHeight="1" x14ac:dyDescent="0.3">
      <c r="A645" s="766"/>
      <c r="B645" s="819"/>
      <c r="C645" s="767"/>
      <c r="D645" s="816"/>
      <c r="E645" s="816"/>
      <c r="F645" s="820"/>
      <c r="G645" s="816"/>
      <c r="H645" s="816"/>
      <c r="I645" s="820"/>
      <c r="J645" s="820"/>
      <c r="K645" s="785"/>
      <c r="L645" s="785"/>
      <c r="M645" s="835"/>
      <c r="N645" s="791" t="s">
        <v>832</v>
      </c>
      <c r="O645" s="791"/>
      <c r="P645" s="792" t="s">
        <v>833</v>
      </c>
      <c r="Q645" s="792" t="s">
        <v>5821</v>
      </c>
      <c r="R645" s="804" t="s">
        <v>3292</v>
      </c>
      <c r="S645" s="812">
        <v>100</v>
      </c>
      <c r="T645" s="812">
        <v>100</v>
      </c>
      <c r="U645" s="797" t="s">
        <v>794</v>
      </c>
      <c r="V645" s="797"/>
      <c r="W645" s="847"/>
      <c r="X645" s="771"/>
    </row>
    <row r="646" spans="1:24" s="56" customFormat="1" ht="156" x14ac:dyDescent="0.25">
      <c r="A646" s="784"/>
      <c r="B646" s="784"/>
      <c r="C646" s="784"/>
      <c r="D646" s="784"/>
      <c r="E646" s="784"/>
      <c r="F646" s="784"/>
      <c r="G646" s="784"/>
      <c r="H646" s="784"/>
      <c r="I646" s="784"/>
      <c r="J646" s="784"/>
      <c r="K646" s="784"/>
      <c r="L646" s="784"/>
      <c r="M646" s="835"/>
      <c r="N646" s="785" t="s">
        <v>835</v>
      </c>
      <c r="O646" s="785"/>
      <c r="P646" s="786" t="s">
        <v>5324</v>
      </c>
      <c r="Q646" s="786" t="s">
        <v>837</v>
      </c>
      <c r="R646" s="787"/>
      <c r="S646" s="787"/>
      <c r="T646" s="787"/>
      <c r="U646" s="786" t="s">
        <v>794</v>
      </c>
      <c r="V646" s="786"/>
    </row>
    <row r="647" spans="1:24" s="56" customFormat="1" ht="78" x14ac:dyDescent="0.25">
      <c r="A647" s="784"/>
      <c r="B647" s="784"/>
      <c r="C647" s="784"/>
      <c r="D647" s="784"/>
      <c r="E647" s="784"/>
      <c r="F647" s="784"/>
      <c r="G647" s="784"/>
      <c r="H647" s="784"/>
      <c r="I647" s="784"/>
      <c r="J647" s="784"/>
      <c r="K647" s="784"/>
      <c r="L647" s="784"/>
      <c r="M647" s="835"/>
      <c r="N647" s="785" t="s">
        <v>838</v>
      </c>
      <c r="O647" s="785"/>
      <c r="P647" s="785" t="s">
        <v>5325</v>
      </c>
      <c r="Q647" s="786" t="s">
        <v>840</v>
      </c>
      <c r="R647" s="787"/>
      <c r="S647" s="787"/>
      <c r="T647" s="787"/>
      <c r="U647" s="786" t="s">
        <v>794</v>
      </c>
      <c r="V647" s="786"/>
    </row>
    <row r="648" spans="1:24" s="62" customFormat="1" ht="66.75" customHeight="1" x14ac:dyDescent="0.25">
      <c r="A648" s="784"/>
      <c r="B648" s="784"/>
      <c r="C648" s="784"/>
      <c r="D648" s="784"/>
      <c r="E648" s="784"/>
      <c r="F648" s="784"/>
      <c r="G648" s="784"/>
      <c r="H648" s="784"/>
      <c r="I648" s="784"/>
      <c r="J648" s="784"/>
      <c r="K648" s="784"/>
      <c r="L648" s="784"/>
      <c r="M648" s="835"/>
      <c r="N648" s="785" t="s">
        <v>841</v>
      </c>
      <c r="O648" s="785"/>
      <c r="P648" s="785" t="s">
        <v>5326</v>
      </c>
      <c r="Q648" s="786" t="s">
        <v>843</v>
      </c>
      <c r="R648" s="787"/>
      <c r="S648" s="787"/>
      <c r="T648" s="787"/>
      <c r="U648" s="786" t="s">
        <v>794</v>
      </c>
      <c r="V648" s="786"/>
    </row>
    <row r="649" spans="1:24" s="772" customFormat="1" ht="61.5" customHeight="1" x14ac:dyDescent="0.3">
      <c r="A649" s="766"/>
      <c r="B649" s="819"/>
      <c r="C649" s="767"/>
      <c r="D649" s="816"/>
      <c r="E649" s="816"/>
      <c r="F649" s="820"/>
      <c r="G649" s="816"/>
      <c r="H649" s="816"/>
      <c r="I649" s="820"/>
      <c r="J649" s="820"/>
      <c r="K649" s="785"/>
      <c r="L649" s="785"/>
      <c r="M649" s="835"/>
      <c r="N649" s="791" t="s">
        <v>1830</v>
      </c>
      <c r="O649" s="791"/>
      <c r="P649" s="786" t="s">
        <v>1831</v>
      </c>
      <c r="Q649" s="792" t="s">
        <v>5822</v>
      </c>
      <c r="R649" s="799" t="s">
        <v>3292</v>
      </c>
      <c r="S649" s="795">
        <v>100</v>
      </c>
      <c r="T649" s="795">
        <v>100</v>
      </c>
      <c r="U649" s="797" t="s">
        <v>4091</v>
      </c>
      <c r="V649" s="797" t="s">
        <v>1808</v>
      </c>
      <c r="W649" s="847"/>
      <c r="X649" s="771"/>
    </row>
    <row r="650" spans="1:24" s="56" customFormat="1" ht="78.75" customHeight="1" x14ac:dyDescent="0.25">
      <c r="A650" s="784"/>
      <c r="B650" s="784"/>
      <c r="C650" s="784"/>
      <c r="D650" s="784"/>
      <c r="E650" s="784"/>
      <c r="F650" s="784"/>
      <c r="G650" s="784"/>
      <c r="H650" s="784"/>
      <c r="I650" s="784"/>
      <c r="J650" s="784"/>
      <c r="K650" s="784"/>
      <c r="L650" s="784"/>
      <c r="M650" s="835"/>
      <c r="N650" s="785" t="s">
        <v>1833</v>
      </c>
      <c r="O650" s="785"/>
      <c r="P650" s="786" t="s">
        <v>1834</v>
      </c>
      <c r="Q650" s="786" t="s">
        <v>1835</v>
      </c>
      <c r="R650" s="787"/>
      <c r="S650" s="795"/>
      <c r="T650" s="795"/>
      <c r="U650" s="789" t="s">
        <v>1808</v>
      </c>
      <c r="V650" s="789"/>
    </row>
    <row r="651" spans="1:24" s="772" customFormat="1" ht="93.75" customHeight="1" x14ac:dyDescent="0.3">
      <c r="A651" s="766"/>
      <c r="B651" s="819"/>
      <c r="C651" s="767"/>
      <c r="D651" s="816"/>
      <c r="E651" s="816"/>
      <c r="F651" s="820"/>
      <c r="G651" s="816"/>
      <c r="H651" s="816"/>
      <c r="I651" s="820"/>
      <c r="J651" s="820"/>
      <c r="K651" s="785"/>
      <c r="L651" s="785"/>
      <c r="M651" s="835"/>
      <c r="N651" s="791" t="s">
        <v>943</v>
      </c>
      <c r="O651" s="791" t="s">
        <v>5823</v>
      </c>
      <c r="P651" s="786" t="s">
        <v>944</v>
      </c>
      <c r="Q651" s="792" t="s">
        <v>5824</v>
      </c>
      <c r="R651" s="799" t="s">
        <v>3292</v>
      </c>
      <c r="S651" s="811">
        <v>43</v>
      </c>
      <c r="T651" s="811">
        <v>85</v>
      </c>
      <c r="U651" s="797" t="s">
        <v>794</v>
      </c>
      <c r="V651" s="797"/>
      <c r="W651" s="847"/>
      <c r="X651" s="771"/>
    </row>
    <row r="652" spans="1:24" s="56" customFormat="1" ht="97.5" x14ac:dyDescent="0.25">
      <c r="A652" s="784"/>
      <c r="B652" s="784"/>
      <c r="C652" s="784"/>
      <c r="D652" s="784"/>
      <c r="E652" s="784"/>
      <c r="F652" s="784"/>
      <c r="G652" s="784"/>
      <c r="H652" s="784"/>
      <c r="I652" s="784"/>
      <c r="J652" s="784"/>
      <c r="K652" s="784"/>
      <c r="L652" s="784"/>
      <c r="M652" s="784"/>
      <c r="N652" s="785" t="s">
        <v>946</v>
      </c>
      <c r="O652" s="785"/>
      <c r="P652" s="786" t="s">
        <v>947</v>
      </c>
      <c r="Q652" s="786" t="s">
        <v>948</v>
      </c>
      <c r="R652" s="787"/>
      <c r="S652" s="795"/>
      <c r="T652" s="795"/>
      <c r="U652" s="786" t="s">
        <v>794</v>
      </c>
      <c r="V652" s="786"/>
    </row>
    <row r="653" spans="1:24" s="56" customFormat="1" ht="97.5" x14ac:dyDescent="0.25">
      <c r="A653" s="784"/>
      <c r="B653" s="784"/>
      <c r="C653" s="784"/>
      <c r="D653" s="784"/>
      <c r="E653" s="784"/>
      <c r="F653" s="784"/>
      <c r="G653" s="784"/>
      <c r="H653" s="784"/>
      <c r="I653" s="784"/>
      <c r="J653" s="784"/>
      <c r="K653" s="784"/>
      <c r="L653" s="784"/>
      <c r="M653" s="784"/>
      <c r="N653" s="785" t="s">
        <v>949</v>
      </c>
      <c r="O653" s="785"/>
      <c r="P653" s="785" t="s">
        <v>5327</v>
      </c>
      <c r="Q653" s="786" t="s">
        <v>951</v>
      </c>
      <c r="R653" s="787"/>
      <c r="S653" s="787"/>
      <c r="T653" s="787"/>
      <c r="U653" s="786" t="s">
        <v>794</v>
      </c>
      <c r="V653" s="786"/>
    </row>
    <row r="654" spans="1:24" s="772" customFormat="1" ht="83.25" customHeight="1" x14ac:dyDescent="0.3">
      <c r="A654" s="766"/>
      <c r="B654" s="819"/>
      <c r="C654" s="767"/>
      <c r="D654" s="816"/>
      <c r="E654" s="816"/>
      <c r="F654" s="820"/>
      <c r="G654" s="816"/>
      <c r="H654" s="816"/>
      <c r="I654" s="820"/>
      <c r="J654" s="820"/>
      <c r="K654" s="785"/>
      <c r="L654" s="785"/>
      <c r="M654" s="785"/>
      <c r="N654" s="791" t="s">
        <v>804</v>
      </c>
      <c r="O654" s="791" t="s">
        <v>5825</v>
      </c>
      <c r="P654" s="786" t="s">
        <v>805</v>
      </c>
      <c r="Q654" s="792" t="s">
        <v>5826</v>
      </c>
      <c r="R654" s="799" t="s">
        <v>3292</v>
      </c>
      <c r="S654" s="799">
        <v>95.51</v>
      </c>
      <c r="T654" s="811">
        <v>98</v>
      </c>
      <c r="U654" s="797" t="s">
        <v>794</v>
      </c>
      <c r="V654" s="797"/>
      <c r="W654" s="847"/>
      <c r="X654" s="771"/>
    </row>
    <row r="655" spans="1:24" s="56" customFormat="1" ht="104.25" customHeight="1" x14ac:dyDescent="0.25">
      <c r="A655" s="784"/>
      <c r="B655" s="784"/>
      <c r="C655" s="784"/>
      <c r="D655" s="784"/>
      <c r="E655" s="784"/>
      <c r="F655" s="784"/>
      <c r="G655" s="784"/>
      <c r="H655" s="784"/>
      <c r="I655" s="784"/>
      <c r="J655" s="784"/>
      <c r="K655" s="784"/>
      <c r="L655" s="784"/>
      <c r="M655" s="784"/>
      <c r="N655" s="785" t="s">
        <v>807</v>
      </c>
      <c r="O655" s="785"/>
      <c r="P655" s="786" t="s">
        <v>808</v>
      </c>
      <c r="Q655" s="786" t="s">
        <v>5328</v>
      </c>
      <c r="R655" s="787"/>
      <c r="S655" s="787"/>
      <c r="T655" s="787"/>
      <c r="U655" s="786" t="s">
        <v>794</v>
      </c>
      <c r="V655" s="786"/>
    </row>
    <row r="656" spans="1:24" s="56" customFormat="1" ht="97.5" x14ac:dyDescent="0.25">
      <c r="A656" s="784"/>
      <c r="B656" s="784"/>
      <c r="C656" s="784"/>
      <c r="D656" s="784"/>
      <c r="E656" s="784"/>
      <c r="F656" s="784"/>
      <c r="G656" s="784"/>
      <c r="H656" s="784"/>
      <c r="I656" s="784"/>
      <c r="J656" s="784"/>
      <c r="K656" s="784"/>
      <c r="L656" s="784"/>
      <c r="M656" s="784"/>
      <c r="N656" s="785" t="s">
        <v>810</v>
      </c>
      <c r="O656" s="785"/>
      <c r="P656" s="785" t="s">
        <v>5329</v>
      </c>
      <c r="Q656" s="786" t="s">
        <v>812</v>
      </c>
      <c r="R656" s="787"/>
      <c r="S656" s="787"/>
      <c r="T656" s="787"/>
      <c r="U656" s="786" t="s">
        <v>794</v>
      </c>
      <c r="V656" s="786"/>
    </row>
    <row r="657" spans="1:24" s="56" customFormat="1" ht="97.5" x14ac:dyDescent="0.25">
      <c r="A657" s="784"/>
      <c r="B657" s="784"/>
      <c r="C657" s="784"/>
      <c r="D657" s="784"/>
      <c r="E657" s="784"/>
      <c r="F657" s="784"/>
      <c r="G657" s="784"/>
      <c r="H657" s="784"/>
      <c r="I657" s="784"/>
      <c r="J657" s="784"/>
      <c r="K657" s="784"/>
      <c r="L657" s="784"/>
      <c r="M657" s="784"/>
      <c r="N657" s="785" t="s">
        <v>813</v>
      </c>
      <c r="O657" s="785"/>
      <c r="P657" s="785" t="s">
        <v>814</v>
      </c>
      <c r="Q657" s="786" t="s">
        <v>3835</v>
      </c>
      <c r="R657" s="787"/>
      <c r="S657" s="787"/>
      <c r="T657" s="787"/>
      <c r="U657" s="786" t="s">
        <v>794</v>
      </c>
      <c r="V657" s="786"/>
    </row>
    <row r="658" spans="1:24" s="772" customFormat="1" ht="75" customHeight="1" x14ac:dyDescent="0.3">
      <c r="A658" s="766"/>
      <c r="B658" s="819"/>
      <c r="C658" s="767"/>
      <c r="D658" s="816"/>
      <c r="E658" s="816"/>
      <c r="F658" s="820"/>
      <c r="G658" s="816"/>
      <c r="H658" s="816"/>
      <c r="I658" s="820"/>
      <c r="J658" s="820"/>
      <c r="K658" s="785"/>
      <c r="L658" s="785"/>
      <c r="M658" s="785"/>
      <c r="N658" s="791" t="s">
        <v>953</v>
      </c>
      <c r="O658" s="791" t="s">
        <v>5827</v>
      </c>
      <c r="P658" s="791"/>
      <c r="Q658" s="792" t="s">
        <v>5828</v>
      </c>
      <c r="R658" s="804"/>
      <c r="S658" s="804"/>
      <c r="T658" s="804"/>
      <c r="U658" s="797" t="s">
        <v>4091</v>
      </c>
      <c r="V658" s="797" t="s">
        <v>1808</v>
      </c>
      <c r="W658" s="847"/>
      <c r="X658" s="771"/>
    </row>
    <row r="659" spans="1:24" s="856" customFormat="1" ht="62.25" customHeight="1" x14ac:dyDescent="0.3">
      <c r="A659" s="766"/>
      <c r="B659" s="819"/>
      <c r="C659" s="767"/>
      <c r="D659" s="816"/>
      <c r="E659" s="816"/>
      <c r="F659" s="820"/>
      <c r="G659" s="816"/>
      <c r="H659" s="816"/>
      <c r="I659" s="820"/>
      <c r="J659" s="820"/>
      <c r="K659" s="785"/>
      <c r="L659" s="785"/>
      <c r="M659" s="785"/>
      <c r="N659" s="850" t="s">
        <v>953</v>
      </c>
      <c r="O659" s="850"/>
      <c r="P659" s="850"/>
      <c r="Q659" s="851" t="s">
        <v>5762</v>
      </c>
      <c r="R659" s="852"/>
      <c r="S659" s="852"/>
      <c r="T659" s="852"/>
      <c r="U659" s="869" t="s">
        <v>4091</v>
      </c>
      <c r="V659" s="869" t="s">
        <v>5763</v>
      </c>
      <c r="W659" s="887"/>
      <c r="X659" s="855"/>
    </row>
    <row r="660" spans="1:24" s="772" customFormat="1" ht="63.75" customHeight="1" x14ac:dyDescent="0.3">
      <c r="A660" s="766"/>
      <c r="B660" s="819"/>
      <c r="C660" s="767"/>
      <c r="D660" s="816"/>
      <c r="E660" s="816"/>
      <c r="F660" s="820"/>
      <c r="G660" s="816"/>
      <c r="H660" s="816"/>
      <c r="I660" s="820"/>
      <c r="J660" s="820"/>
      <c r="K660" s="785"/>
      <c r="L660" s="785"/>
      <c r="M660" s="785"/>
      <c r="N660" s="791" t="s">
        <v>953</v>
      </c>
      <c r="O660" s="791"/>
      <c r="P660" s="786" t="s">
        <v>1911</v>
      </c>
      <c r="Q660" s="792" t="s">
        <v>5829</v>
      </c>
      <c r="R660" s="804"/>
      <c r="S660" s="804"/>
      <c r="T660" s="804"/>
      <c r="U660" s="797" t="s">
        <v>4091</v>
      </c>
      <c r="V660" s="789" t="s">
        <v>1891</v>
      </c>
      <c r="W660" s="847"/>
      <c r="X660" s="771"/>
    </row>
    <row r="661" spans="1:24" s="56" customFormat="1" ht="64.5" customHeight="1" x14ac:dyDescent="0.25">
      <c r="A661" s="784"/>
      <c r="B661" s="784"/>
      <c r="C661" s="784"/>
      <c r="D661" s="784"/>
      <c r="E661" s="784"/>
      <c r="F661" s="784"/>
      <c r="G661" s="784"/>
      <c r="H661" s="784"/>
      <c r="I661" s="784"/>
      <c r="J661" s="784"/>
      <c r="K661" s="784"/>
      <c r="L661" s="784"/>
      <c r="M661" s="784"/>
      <c r="N661" s="785" t="s">
        <v>1913</v>
      </c>
      <c r="O661" s="785"/>
      <c r="P661" s="786" t="s">
        <v>5337</v>
      </c>
      <c r="Q661" s="786" t="s">
        <v>1915</v>
      </c>
      <c r="R661" s="787"/>
      <c r="S661" s="795"/>
      <c r="T661" s="795"/>
      <c r="U661" s="789" t="s">
        <v>1891</v>
      </c>
      <c r="V661" s="789"/>
    </row>
    <row r="662" spans="1:24" s="56" customFormat="1" ht="117" x14ac:dyDescent="0.25">
      <c r="A662" s="784"/>
      <c r="B662" s="784"/>
      <c r="C662" s="784"/>
      <c r="D662" s="784"/>
      <c r="E662" s="784"/>
      <c r="F662" s="784"/>
      <c r="G662" s="784"/>
      <c r="H662" s="784"/>
      <c r="I662" s="784"/>
      <c r="J662" s="784"/>
      <c r="K662" s="784"/>
      <c r="L662" s="784"/>
      <c r="M662" s="784"/>
      <c r="N662" s="785" t="s">
        <v>959</v>
      </c>
      <c r="O662" s="785"/>
      <c r="P662" s="785" t="s">
        <v>5338</v>
      </c>
      <c r="Q662" s="786" t="s">
        <v>5339</v>
      </c>
      <c r="R662" s="787"/>
      <c r="S662" s="795"/>
      <c r="T662" s="795"/>
      <c r="U662" s="789" t="s">
        <v>1891</v>
      </c>
      <c r="V662" s="789"/>
    </row>
    <row r="663" spans="1:24" s="772" customFormat="1" ht="89.25" customHeight="1" x14ac:dyDescent="0.3">
      <c r="A663" s="766"/>
      <c r="B663" s="819"/>
      <c r="C663" s="767"/>
      <c r="D663" s="816"/>
      <c r="E663" s="816"/>
      <c r="F663" s="820"/>
      <c r="G663" s="816"/>
      <c r="H663" s="816"/>
      <c r="I663" s="820"/>
      <c r="J663" s="820"/>
      <c r="K663" s="785"/>
      <c r="L663" s="785"/>
      <c r="M663" s="785"/>
      <c r="N663" s="791" t="s">
        <v>953</v>
      </c>
      <c r="O663" s="791"/>
      <c r="P663" s="786" t="s">
        <v>1856</v>
      </c>
      <c r="Q663" s="786" t="s">
        <v>5335</v>
      </c>
      <c r="R663" s="787" t="s">
        <v>3292</v>
      </c>
      <c r="S663" s="795">
        <v>0</v>
      </c>
      <c r="T663" s="795">
        <v>100</v>
      </c>
      <c r="U663" s="797" t="s">
        <v>4091</v>
      </c>
      <c r="V663" s="797" t="s">
        <v>5766</v>
      </c>
      <c r="W663" s="847"/>
      <c r="X663" s="771"/>
    </row>
    <row r="664" spans="1:24" s="56" customFormat="1" ht="117" x14ac:dyDescent="0.25">
      <c r="A664" s="784"/>
      <c r="B664" s="784"/>
      <c r="C664" s="784"/>
      <c r="D664" s="784"/>
      <c r="E664" s="784"/>
      <c r="F664" s="784"/>
      <c r="G664" s="784"/>
      <c r="H664" s="784"/>
      <c r="I664" s="784"/>
      <c r="J664" s="784"/>
      <c r="K664" s="784"/>
      <c r="L664" s="784"/>
      <c r="M664" s="784"/>
      <c r="N664" s="785" t="s">
        <v>959</v>
      </c>
      <c r="O664" s="785"/>
      <c r="P664" s="785" t="s">
        <v>5331</v>
      </c>
      <c r="Q664" s="786" t="s">
        <v>5332</v>
      </c>
      <c r="R664" s="787"/>
      <c r="S664" s="795"/>
      <c r="T664" s="795"/>
      <c r="U664" s="789" t="s">
        <v>3397</v>
      </c>
      <c r="V664" s="789"/>
    </row>
    <row r="665" spans="1:24" s="772" customFormat="1" ht="114" customHeight="1" x14ac:dyDescent="0.3">
      <c r="A665" s="766"/>
      <c r="B665" s="819"/>
      <c r="C665" s="767"/>
      <c r="D665" s="816"/>
      <c r="E665" s="816"/>
      <c r="F665" s="820"/>
      <c r="G665" s="816"/>
      <c r="H665" s="816"/>
      <c r="I665" s="820"/>
      <c r="J665" s="820"/>
      <c r="K665" s="785"/>
      <c r="L665" s="785"/>
      <c r="M665" s="785"/>
      <c r="N665" s="792" t="s">
        <v>844</v>
      </c>
      <c r="O665" s="792" t="s">
        <v>5830</v>
      </c>
      <c r="P665" s="786" t="s">
        <v>845</v>
      </c>
      <c r="Q665" s="792" t="s">
        <v>5831</v>
      </c>
      <c r="R665" s="787" t="s">
        <v>3292</v>
      </c>
      <c r="S665" s="787"/>
      <c r="T665" s="795">
        <v>70</v>
      </c>
      <c r="U665" s="808" t="s">
        <v>794</v>
      </c>
      <c r="V665" s="808" t="s">
        <v>4091</v>
      </c>
      <c r="W665" s="770"/>
      <c r="X665" s="771"/>
    </row>
    <row r="666" spans="1:24" s="56" customFormat="1" ht="97.5" x14ac:dyDescent="0.25">
      <c r="A666" s="784"/>
      <c r="B666" s="784"/>
      <c r="C666" s="784"/>
      <c r="D666" s="784"/>
      <c r="E666" s="784"/>
      <c r="F666" s="784"/>
      <c r="G666" s="784"/>
      <c r="H666" s="784"/>
      <c r="I666" s="784"/>
      <c r="J666" s="784"/>
      <c r="K666" s="784"/>
      <c r="L666" s="784"/>
      <c r="M666" s="784"/>
      <c r="N666" s="785" t="s">
        <v>847</v>
      </c>
      <c r="O666" s="785"/>
      <c r="P666" s="786" t="s">
        <v>5341</v>
      </c>
      <c r="Q666" s="786" t="s">
        <v>3730</v>
      </c>
      <c r="R666" s="787"/>
      <c r="S666" s="787"/>
      <c r="T666" s="787"/>
      <c r="U666" s="789" t="s">
        <v>794</v>
      </c>
      <c r="V666" s="789"/>
    </row>
    <row r="667" spans="1:24" s="56" customFormat="1" ht="78" x14ac:dyDescent="0.25">
      <c r="A667" s="784"/>
      <c r="B667" s="784"/>
      <c r="C667" s="784"/>
      <c r="D667" s="784"/>
      <c r="E667" s="784"/>
      <c r="F667" s="784"/>
      <c r="G667" s="784"/>
      <c r="H667" s="784"/>
      <c r="I667" s="784"/>
      <c r="J667" s="784"/>
      <c r="K667" s="784"/>
      <c r="L667" s="784"/>
      <c r="M667" s="784"/>
      <c r="N667" s="785" t="s">
        <v>850</v>
      </c>
      <c r="O667" s="785"/>
      <c r="P667" s="786" t="s">
        <v>1840</v>
      </c>
      <c r="Q667" s="786" t="s">
        <v>3774</v>
      </c>
      <c r="R667" s="787"/>
      <c r="S667" s="787"/>
      <c r="T667" s="787"/>
      <c r="U667" s="789" t="s">
        <v>794</v>
      </c>
      <c r="V667" s="789"/>
    </row>
    <row r="668" spans="1:24" s="56" customFormat="1" ht="58.5" x14ac:dyDescent="0.25">
      <c r="A668" s="784"/>
      <c r="B668" s="784"/>
      <c r="C668" s="784"/>
      <c r="D668" s="784"/>
      <c r="E668" s="784"/>
      <c r="F668" s="784"/>
      <c r="G668" s="784"/>
      <c r="H668" s="784"/>
      <c r="I668" s="784"/>
      <c r="J668" s="784"/>
      <c r="K668" s="784"/>
      <c r="L668" s="784"/>
      <c r="M668" s="784"/>
      <c r="N668" s="785" t="s">
        <v>853</v>
      </c>
      <c r="O668" s="785"/>
      <c r="P668" s="785" t="s">
        <v>5340</v>
      </c>
      <c r="Q668" s="786" t="s">
        <v>855</v>
      </c>
      <c r="R668" s="787"/>
      <c r="S668" s="787"/>
      <c r="T668" s="787"/>
      <c r="U668" s="789" t="s">
        <v>794</v>
      </c>
      <c r="V668" s="789"/>
    </row>
    <row r="669" spans="1:24" s="56" customFormat="1" ht="58.5" x14ac:dyDescent="0.25">
      <c r="A669" s="784"/>
      <c r="B669" s="784"/>
      <c r="C669" s="784"/>
      <c r="D669" s="784"/>
      <c r="E669" s="784"/>
      <c r="F669" s="784"/>
      <c r="G669" s="784"/>
      <c r="H669" s="784"/>
      <c r="I669" s="784"/>
      <c r="J669" s="784"/>
      <c r="K669" s="784"/>
      <c r="L669" s="784"/>
      <c r="M669" s="784"/>
      <c r="N669" s="785" t="s">
        <v>856</v>
      </c>
      <c r="O669" s="785"/>
      <c r="P669" s="785" t="s">
        <v>5342</v>
      </c>
      <c r="Q669" s="786" t="s">
        <v>3775</v>
      </c>
      <c r="R669" s="787"/>
      <c r="S669" s="787"/>
      <c r="T669" s="787"/>
      <c r="U669" s="789" t="s">
        <v>794</v>
      </c>
      <c r="V669" s="789"/>
    </row>
    <row r="670" spans="1:24" s="56" customFormat="1" ht="58.5" x14ac:dyDescent="0.25">
      <c r="A670" s="784"/>
      <c r="B670" s="784"/>
      <c r="C670" s="784"/>
      <c r="D670" s="784"/>
      <c r="E670" s="784"/>
      <c r="F670" s="784"/>
      <c r="G670" s="784"/>
      <c r="H670" s="784"/>
      <c r="I670" s="784"/>
      <c r="J670" s="784"/>
      <c r="K670" s="784"/>
      <c r="L670" s="784"/>
      <c r="M670" s="784"/>
      <c r="N670" s="785" t="s">
        <v>859</v>
      </c>
      <c r="O670" s="785"/>
      <c r="P670" s="786" t="s">
        <v>1844</v>
      </c>
      <c r="Q670" s="786" t="s">
        <v>5343</v>
      </c>
      <c r="R670" s="787"/>
      <c r="S670" s="787"/>
      <c r="T670" s="787"/>
      <c r="U670" s="789" t="s">
        <v>794</v>
      </c>
      <c r="V670" s="789"/>
    </row>
    <row r="671" spans="1:24" s="56" customFormat="1" ht="156" x14ac:dyDescent="0.25">
      <c r="A671" s="784"/>
      <c r="B671" s="784"/>
      <c r="C671" s="784"/>
      <c r="D671" s="784"/>
      <c r="E671" s="784"/>
      <c r="F671" s="784"/>
      <c r="G671" s="784"/>
      <c r="H671" s="784"/>
      <c r="I671" s="784"/>
      <c r="J671" s="784"/>
      <c r="K671" s="784"/>
      <c r="L671" s="784"/>
      <c r="M671" s="784"/>
      <c r="N671" s="785" t="s">
        <v>862</v>
      </c>
      <c r="O671" s="785"/>
      <c r="P671" s="785" t="s">
        <v>1904</v>
      </c>
      <c r="Q671" s="786" t="s">
        <v>3780</v>
      </c>
      <c r="R671" s="787"/>
      <c r="S671" s="787"/>
      <c r="T671" s="787"/>
      <c r="U671" s="789" t="s">
        <v>794</v>
      </c>
      <c r="V671" s="789"/>
    </row>
    <row r="672" spans="1:24" s="772" customFormat="1" ht="114" customHeight="1" x14ac:dyDescent="0.3">
      <c r="A672" s="766"/>
      <c r="B672" s="819"/>
      <c r="C672" s="767"/>
      <c r="D672" s="816"/>
      <c r="E672" s="816"/>
      <c r="F672" s="820"/>
      <c r="G672" s="816"/>
      <c r="H672" s="816"/>
      <c r="I672" s="820"/>
      <c r="J672" s="820"/>
      <c r="K672" s="785"/>
      <c r="L672" s="785"/>
      <c r="M672" s="785"/>
      <c r="N672" s="792" t="s">
        <v>844</v>
      </c>
      <c r="O672" s="792"/>
      <c r="P672" s="786" t="s">
        <v>5348</v>
      </c>
      <c r="Q672" s="792" t="s">
        <v>5832</v>
      </c>
      <c r="R672" s="787" t="s">
        <v>3292</v>
      </c>
      <c r="S672" s="787"/>
      <c r="T672" s="787" t="s">
        <v>3402</v>
      </c>
      <c r="U672" s="771"/>
      <c r="V672" s="808" t="s">
        <v>1808</v>
      </c>
      <c r="W672" s="770"/>
      <c r="X672" s="771"/>
    </row>
    <row r="673" spans="1:24" s="56" customFormat="1" ht="75.75" customHeight="1" x14ac:dyDescent="0.25">
      <c r="A673" s="784"/>
      <c r="B673" s="784"/>
      <c r="C673" s="784"/>
      <c r="D673" s="784"/>
      <c r="E673" s="784"/>
      <c r="F673" s="784"/>
      <c r="G673" s="784"/>
      <c r="H673" s="784"/>
      <c r="I673" s="784"/>
      <c r="J673" s="784"/>
      <c r="K673" s="784"/>
      <c r="L673" s="784"/>
      <c r="M673" s="784"/>
      <c r="N673" s="785" t="s">
        <v>847</v>
      </c>
      <c r="O673" s="785"/>
      <c r="P673" s="786" t="s">
        <v>5344</v>
      </c>
      <c r="Q673" s="786" t="s">
        <v>1839</v>
      </c>
      <c r="R673" s="787"/>
      <c r="S673" s="787"/>
      <c r="T673" s="787"/>
      <c r="U673" s="789" t="s">
        <v>1808</v>
      </c>
      <c r="V673" s="789"/>
    </row>
    <row r="674" spans="1:24" s="56" customFormat="1" ht="78" x14ac:dyDescent="0.25">
      <c r="A674" s="784"/>
      <c r="B674" s="784"/>
      <c r="C674" s="784"/>
      <c r="D674" s="784"/>
      <c r="E674" s="784"/>
      <c r="F674" s="784"/>
      <c r="G674" s="784"/>
      <c r="H674" s="784"/>
      <c r="I674" s="784"/>
      <c r="J674" s="784"/>
      <c r="K674" s="784"/>
      <c r="L674" s="784"/>
      <c r="M674" s="784"/>
      <c r="N674" s="785" t="s">
        <v>850</v>
      </c>
      <c r="O674" s="785"/>
      <c r="P674" s="786" t="s">
        <v>1840</v>
      </c>
      <c r="Q674" s="786" t="s">
        <v>3774</v>
      </c>
      <c r="R674" s="787"/>
      <c r="S674" s="787"/>
      <c r="T674" s="787"/>
      <c r="U674" s="789" t="s">
        <v>1808</v>
      </c>
      <c r="V674" s="789"/>
    </row>
    <row r="675" spans="1:24" s="56" customFormat="1" ht="58.5" x14ac:dyDescent="0.25">
      <c r="A675" s="784"/>
      <c r="B675" s="784"/>
      <c r="C675" s="784"/>
      <c r="D675" s="784"/>
      <c r="E675" s="784"/>
      <c r="F675" s="784"/>
      <c r="G675" s="784"/>
      <c r="H675" s="784"/>
      <c r="I675" s="784"/>
      <c r="J675" s="784"/>
      <c r="K675" s="784"/>
      <c r="L675" s="784"/>
      <c r="M675" s="784"/>
      <c r="N675" s="785" t="s">
        <v>853</v>
      </c>
      <c r="O675" s="785"/>
      <c r="P675" s="785" t="s">
        <v>5340</v>
      </c>
      <c r="Q675" s="786" t="s">
        <v>5345</v>
      </c>
      <c r="R675" s="787"/>
      <c r="S675" s="787"/>
      <c r="T675" s="787"/>
      <c r="U675" s="789" t="s">
        <v>1808</v>
      </c>
      <c r="V675" s="789"/>
    </row>
    <row r="676" spans="1:24" s="56" customFormat="1" ht="58.5" x14ac:dyDescent="0.25">
      <c r="A676" s="784"/>
      <c r="B676" s="784"/>
      <c r="C676" s="784"/>
      <c r="D676" s="784"/>
      <c r="E676" s="784"/>
      <c r="F676" s="784"/>
      <c r="G676" s="784"/>
      <c r="H676" s="784"/>
      <c r="I676" s="784"/>
      <c r="J676" s="784"/>
      <c r="K676" s="784"/>
      <c r="L676" s="784"/>
      <c r="M676" s="784"/>
      <c r="N676" s="785" t="s">
        <v>859</v>
      </c>
      <c r="O676" s="785"/>
      <c r="P676" s="786" t="s">
        <v>1844</v>
      </c>
      <c r="Q676" s="786" t="s">
        <v>3777</v>
      </c>
      <c r="R676" s="787"/>
      <c r="S676" s="787"/>
      <c r="T676" s="787"/>
      <c r="U676" s="789" t="s">
        <v>1808</v>
      </c>
      <c r="V676" s="789"/>
    </row>
    <row r="677" spans="1:24" s="56" customFormat="1" ht="58.5" x14ac:dyDescent="0.25">
      <c r="A677" s="784"/>
      <c r="B677" s="784"/>
      <c r="C677" s="784"/>
      <c r="D677" s="784"/>
      <c r="E677" s="784"/>
      <c r="F677" s="784"/>
      <c r="G677" s="784"/>
      <c r="H677" s="784"/>
      <c r="I677" s="784"/>
      <c r="J677" s="784"/>
      <c r="K677" s="784"/>
      <c r="L677" s="784"/>
      <c r="M677" s="784"/>
      <c r="N677" s="785" t="s">
        <v>1846</v>
      </c>
      <c r="O677" s="785"/>
      <c r="P677" s="786" t="s">
        <v>1847</v>
      </c>
      <c r="Q677" s="786" t="s">
        <v>1903</v>
      </c>
      <c r="R677" s="787"/>
      <c r="S677" s="787"/>
      <c r="T677" s="787"/>
      <c r="U677" s="789" t="s">
        <v>1808</v>
      </c>
      <c r="V677" s="789"/>
    </row>
    <row r="678" spans="1:24" s="56" customFormat="1" ht="156" x14ac:dyDescent="0.25">
      <c r="A678" s="784"/>
      <c r="B678" s="784"/>
      <c r="C678" s="784"/>
      <c r="D678" s="784"/>
      <c r="E678" s="784"/>
      <c r="F678" s="784"/>
      <c r="G678" s="784"/>
      <c r="H678" s="784"/>
      <c r="I678" s="784"/>
      <c r="J678" s="784"/>
      <c r="K678" s="784"/>
      <c r="L678" s="784"/>
      <c r="M678" s="784"/>
      <c r="N678" s="785" t="s">
        <v>3779</v>
      </c>
      <c r="O678" s="785"/>
      <c r="P678" s="785" t="s">
        <v>1904</v>
      </c>
      <c r="Q678" s="786" t="s">
        <v>3780</v>
      </c>
      <c r="R678" s="787"/>
      <c r="S678" s="787"/>
      <c r="T678" s="787"/>
      <c r="U678" s="789" t="s">
        <v>1808</v>
      </c>
      <c r="V678" s="789"/>
    </row>
    <row r="679" spans="1:24" s="772" customFormat="1" ht="113.25" customHeight="1" x14ac:dyDescent="0.3">
      <c r="A679" s="766"/>
      <c r="B679" s="819"/>
      <c r="C679" s="767"/>
      <c r="D679" s="816"/>
      <c r="E679" s="816"/>
      <c r="F679" s="820"/>
      <c r="G679" s="816"/>
      <c r="H679" s="816"/>
      <c r="I679" s="820"/>
      <c r="J679" s="820"/>
      <c r="K679" s="785"/>
      <c r="L679" s="785"/>
      <c r="M679" s="785"/>
      <c r="N679" s="792" t="s">
        <v>844</v>
      </c>
      <c r="O679" s="792"/>
      <c r="P679" s="786" t="s">
        <v>5347</v>
      </c>
      <c r="Q679" s="792" t="s">
        <v>5833</v>
      </c>
      <c r="R679" s="787" t="s">
        <v>3292</v>
      </c>
      <c r="S679" s="795">
        <v>75</v>
      </c>
      <c r="T679" s="795">
        <v>85</v>
      </c>
      <c r="U679" s="771"/>
      <c r="V679" s="808" t="s">
        <v>5834</v>
      </c>
      <c r="W679" s="770"/>
      <c r="X679" s="771"/>
    </row>
    <row r="680" spans="1:24" s="56" customFormat="1" ht="117" x14ac:dyDescent="0.25">
      <c r="A680" s="784"/>
      <c r="B680" s="784"/>
      <c r="C680" s="784"/>
      <c r="D680" s="784"/>
      <c r="E680" s="784"/>
      <c r="F680" s="784"/>
      <c r="G680" s="784"/>
      <c r="H680" s="784"/>
      <c r="I680" s="784"/>
      <c r="J680" s="784"/>
      <c r="K680" s="784"/>
      <c r="L680" s="784"/>
      <c r="M680" s="784"/>
      <c r="N680" s="785" t="s">
        <v>847</v>
      </c>
      <c r="O680" s="785"/>
      <c r="P680" s="786" t="s">
        <v>3732</v>
      </c>
      <c r="Q680" s="786" t="s">
        <v>3731</v>
      </c>
      <c r="R680" s="787"/>
      <c r="S680" s="787"/>
      <c r="T680" s="787"/>
      <c r="U680" s="789" t="s">
        <v>3397</v>
      </c>
      <c r="V680" s="789"/>
    </row>
    <row r="681" spans="1:24" s="56" customFormat="1" ht="78" x14ac:dyDescent="0.25">
      <c r="A681" s="784"/>
      <c r="B681" s="784"/>
      <c r="C681" s="784"/>
      <c r="D681" s="784"/>
      <c r="E681" s="784"/>
      <c r="F681" s="784"/>
      <c r="G681" s="784"/>
      <c r="H681" s="784"/>
      <c r="I681" s="784"/>
      <c r="J681" s="784"/>
      <c r="K681" s="784"/>
      <c r="L681" s="784"/>
      <c r="M681" s="784"/>
      <c r="N681" s="785" t="s">
        <v>850</v>
      </c>
      <c r="O681" s="785"/>
      <c r="P681" s="786" t="s">
        <v>1840</v>
      </c>
      <c r="Q681" s="786" t="s">
        <v>3774</v>
      </c>
      <c r="R681" s="787"/>
      <c r="S681" s="787"/>
      <c r="T681" s="787"/>
      <c r="U681" s="789" t="s">
        <v>3397</v>
      </c>
      <c r="V681" s="789"/>
    </row>
    <row r="682" spans="1:24" s="56" customFormat="1" ht="58.5" x14ac:dyDescent="0.25">
      <c r="A682" s="784"/>
      <c r="B682" s="784"/>
      <c r="C682" s="784"/>
      <c r="D682" s="784"/>
      <c r="E682" s="784"/>
      <c r="F682" s="784"/>
      <c r="G682" s="784"/>
      <c r="H682" s="784"/>
      <c r="I682" s="784"/>
      <c r="J682" s="784"/>
      <c r="K682" s="784"/>
      <c r="L682" s="784"/>
      <c r="M682" s="784"/>
      <c r="N682" s="785" t="s">
        <v>859</v>
      </c>
      <c r="O682" s="785"/>
      <c r="P682" s="786" t="s">
        <v>1844</v>
      </c>
      <c r="Q682" s="786" t="s">
        <v>3777</v>
      </c>
      <c r="R682" s="787"/>
      <c r="S682" s="787"/>
      <c r="T682" s="787"/>
      <c r="U682" s="789" t="s">
        <v>3397</v>
      </c>
      <c r="V682" s="789"/>
    </row>
    <row r="683" spans="1:24" s="56" customFormat="1" ht="58.5" x14ac:dyDescent="0.25">
      <c r="A683" s="784"/>
      <c r="B683" s="784"/>
      <c r="C683" s="784"/>
      <c r="D683" s="784"/>
      <c r="E683" s="784"/>
      <c r="F683" s="784"/>
      <c r="G683" s="784"/>
      <c r="H683" s="784"/>
      <c r="I683" s="784"/>
      <c r="J683" s="784"/>
      <c r="K683" s="784"/>
      <c r="L683" s="784"/>
      <c r="M683" s="784"/>
      <c r="N683" s="785" t="s">
        <v>1846</v>
      </c>
      <c r="O683" s="785"/>
      <c r="P683" s="786" t="s">
        <v>1880</v>
      </c>
      <c r="Q683" s="786" t="s">
        <v>1903</v>
      </c>
      <c r="R683" s="787"/>
      <c r="S683" s="787"/>
      <c r="T683" s="787"/>
      <c r="U683" s="789" t="s">
        <v>3397</v>
      </c>
      <c r="V683" s="789"/>
    </row>
    <row r="684" spans="1:24" s="772" customFormat="1" ht="113.25" customHeight="1" x14ac:dyDescent="0.3">
      <c r="A684" s="766"/>
      <c r="B684" s="819"/>
      <c r="C684" s="767"/>
      <c r="D684" s="816"/>
      <c r="E684" s="816"/>
      <c r="F684" s="820"/>
      <c r="G684" s="816"/>
      <c r="H684" s="816"/>
      <c r="I684" s="820"/>
      <c r="J684" s="820"/>
      <c r="K684" s="785"/>
      <c r="L684" s="785"/>
      <c r="M684" s="785"/>
      <c r="N684" s="792" t="s">
        <v>844</v>
      </c>
      <c r="O684" s="792"/>
      <c r="P684" s="786" t="s">
        <v>1873</v>
      </c>
      <c r="Q684" s="792" t="s">
        <v>5835</v>
      </c>
      <c r="R684" s="787" t="s">
        <v>3292</v>
      </c>
      <c r="S684" s="795">
        <v>100</v>
      </c>
      <c r="T684" s="795">
        <v>93</v>
      </c>
      <c r="U684" s="771"/>
      <c r="V684" s="808" t="s">
        <v>5836</v>
      </c>
      <c r="W684" s="770"/>
      <c r="X684" s="771"/>
    </row>
    <row r="685" spans="1:24" s="56" customFormat="1" ht="117" x14ac:dyDescent="0.25">
      <c r="A685" s="784"/>
      <c r="B685" s="784"/>
      <c r="C685" s="784"/>
      <c r="D685" s="784"/>
      <c r="E685" s="784"/>
      <c r="F685" s="784"/>
      <c r="G685" s="784"/>
      <c r="H685" s="784"/>
      <c r="I685" s="784"/>
      <c r="J685" s="784"/>
      <c r="K685" s="784"/>
      <c r="L685" s="784"/>
      <c r="M685" s="784"/>
      <c r="N685" s="785" t="s">
        <v>847</v>
      </c>
      <c r="O685" s="785"/>
      <c r="P685" s="786" t="s">
        <v>3732</v>
      </c>
      <c r="Q685" s="786" t="s">
        <v>3731</v>
      </c>
      <c r="R685" s="787"/>
      <c r="S685" s="787"/>
      <c r="T685" s="787"/>
      <c r="U685" s="789" t="s">
        <v>1891</v>
      </c>
      <c r="V685" s="789"/>
    </row>
    <row r="686" spans="1:24" s="56" customFormat="1" ht="78" x14ac:dyDescent="0.25">
      <c r="A686" s="784"/>
      <c r="B686" s="784"/>
      <c r="C686" s="784"/>
      <c r="D686" s="784"/>
      <c r="E686" s="784"/>
      <c r="F686" s="784"/>
      <c r="G686" s="784"/>
      <c r="H686" s="784"/>
      <c r="I686" s="784"/>
      <c r="J686" s="784"/>
      <c r="K686" s="784"/>
      <c r="L686" s="784"/>
      <c r="M686" s="784"/>
      <c r="N686" s="785" t="s">
        <v>850</v>
      </c>
      <c r="O686" s="785"/>
      <c r="P686" s="786" t="s">
        <v>1840</v>
      </c>
      <c r="Q686" s="786" t="s">
        <v>3774</v>
      </c>
      <c r="R686" s="787"/>
      <c r="S686" s="787"/>
      <c r="T686" s="787"/>
      <c r="U686" s="789" t="s">
        <v>1891</v>
      </c>
      <c r="V686" s="789"/>
    </row>
    <row r="687" spans="1:24" s="56" customFormat="1" ht="58.5" x14ac:dyDescent="0.25">
      <c r="A687" s="784"/>
      <c r="B687" s="784"/>
      <c r="C687" s="784"/>
      <c r="D687" s="784"/>
      <c r="E687" s="784"/>
      <c r="F687" s="784"/>
      <c r="G687" s="784"/>
      <c r="H687" s="784"/>
      <c r="I687" s="784"/>
      <c r="J687" s="784"/>
      <c r="K687" s="784"/>
      <c r="L687" s="784"/>
      <c r="M687" s="784"/>
      <c r="N687" s="785" t="s">
        <v>859</v>
      </c>
      <c r="O687" s="785"/>
      <c r="P687" s="786" t="s">
        <v>1844</v>
      </c>
      <c r="Q687" s="786" t="s">
        <v>3777</v>
      </c>
      <c r="R687" s="787"/>
      <c r="S687" s="787"/>
      <c r="T687" s="787"/>
      <c r="U687" s="789" t="s">
        <v>1891</v>
      </c>
      <c r="V687" s="789"/>
    </row>
    <row r="688" spans="1:24" s="56" customFormat="1" ht="58.5" x14ac:dyDescent="0.25">
      <c r="A688" s="784"/>
      <c r="B688" s="784"/>
      <c r="C688" s="784"/>
      <c r="D688" s="784"/>
      <c r="E688" s="784"/>
      <c r="F688" s="784"/>
      <c r="G688" s="784"/>
      <c r="H688" s="784"/>
      <c r="I688" s="784"/>
      <c r="J688" s="784"/>
      <c r="K688" s="784"/>
      <c r="L688" s="784"/>
      <c r="M688" s="784"/>
      <c r="N688" s="785" t="s">
        <v>1902</v>
      </c>
      <c r="O688" s="785"/>
      <c r="P688" s="786" t="s">
        <v>1847</v>
      </c>
      <c r="Q688" s="786" t="s">
        <v>1903</v>
      </c>
      <c r="R688" s="787"/>
      <c r="S688" s="787"/>
      <c r="T688" s="787"/>
      <c r="U688" s="789" t="s">
        <v>1891</v>
      </c>
      <c r="V688" s="789"/>
    </row>
    <row r="689" spans="1:24" s="56" customFormat="1" ht="156" x14ac:dyDescent="0.25">
      <c r="A689" s="784"/>
      <c r="B689" s="784"/>
      <c r="C689" s="784"/>
      <c r="D689" s="784"/>
      <c r="E689" s="784"/>
      <c r="F689" s="784"/>
      <c r="G689" s="784"/>
      <c r="H689" s="784"/>
      <c r="I689" s="784"/>
      <c r="J689" s="784"/>
      <c r="K689" s="784"/>
      <c r="L689" s="784"/>
      <c r="M689" s="784"/>
      <c r="N689" s="785" t="s">
        <v>862</v>
      </c>
      <c r="O689" s="785"/>
      <c r="P689" s="786" t="s">
        <v>1904</v>
      </c>
      <c r="Q689" s="786" t="s">
        <v>1905</v>
      </c>
      <c r="R689" s="787"/>
      <c r="S689" s="787"/>
      <c r="T689" s="787"/>
      <c r="U689" s="789" t="s">
        <v>1891</v>
      </c>
      <c r="V689" s="789"/>
    </row>
    <row r="690" spans="1:24" s="856" customFormat="1" ht="113.25" customHeight="1" x14ac:dyDescent="0.3">
      <c r="A690" s="766"/>
      <c r="B690" s="819"/>
      <c r="C690" s="767"/>
      <c r="D690" s="816"/>
      <c r="E690" s="816"/>
      <c r="F690" s="820"/>
      <c r="G690" s="816"/>
      <c r="H690" s="816"/>
      <c r="I690" s="820"/>
      <c r="J690" s="820"/>
      <c r="K690" s="785"/>
      <c r="L690" s="785"/>
      <c r="M690" s="785"/>
      <c r="N690" s="851" t="s">
        <v>844</v>
      </c>
      <c r="O690" s="851"/>
      <c r="P690" s="851"/>
      <c r="Q690" s="851" t="s">
        <v>5835</v>
      </c>
      <c r="R690" s="852"/>
      <c r="S690" s="852"/>
      <c r="T690" s="852"/>
      <c r="U690" s="855"/>
      <c r="V690" s="869" t="s">
        <v>5763</v>
      </c>
      <c r="W690" s="854"/>
      <c r="X690" s="855"/>
    </row>
    <row r="691" spans="1:24" s="772" customFormat="1" ht="82.5" customHeight="1" x14ac:dyDescent="0.3">
      <c r="A691" s="766"/>
      <c r="B691" s="819"/>
      <c r="C691" s="767"/>
      <c r="D691" s="816"/>
      <c r="E691" s="816"/>
      <c r="F691" s="820"/>
      <c r="G691" s="816"/>
      <c r="H691" s="816"/>
      <c r="I691" s="820"/>
      <c r="J691" s="820"/>
      <c r="K691" s="785"/>
      <c r="L691" s="785"/>
      <c r="M691" s="785"/>
      <c r="N691" s="792" t="s">
        <v>1599</v>
      </c>
      <c r="O691" s="792"/>
      <c r="P691" s="786" t="s">
        <v>1600</v>
      </c>
      <c r="Q691" s="792" t="s">
        <v>5837</v>
      </c>
      <c r="R691" s="799" t="s">
        <v>3342</v>
      </c>
      <c r="S691" s="799">
        <v>20.23</v>
      </c>
      <c r="T691" s="811">
        <v>21</v>
      </c>
      <c r="U691" s="771"/>
      <c r="V691" s="1008" t="s">
        <v>4474</v>
      </c>
      <c r="W691" s="770"/>
      <c r="X691" s="771"/>
    </row>
    <row r="692" spans="1:24" s="803" customFormat="1" ht="97.5" x14ac:dyDescent="0.25">
      <c r="A692" s="802"/>
      <c r="B692" s="802"/>
      <c r="C692" s="802"/>
      <c r="D692" s="802"/>
      <c r="E692" s="802"/>
      <c r="F692" s="802"/>
      <c r="G692" s="802"/>
      <c r="H692" s="802"/>
      <c r="I692" s="802"/>
      <c r="J692" s="802"/>
      <c r="K692" s="802"/>
      <c r="L692" s="802"/>
      <c r="M692" s="802"/>
      <c r="N692" s="785" t="s">
        <v>1602</v>
      </c>
      <c r="O692" s="785"/>
      <c r="P692" s="785" t="s">
        <v>1603</v>
      </c>
      <c r="Q692" s="786" t="s">
        <v>5353</v>
      </c>
      <c r="R692" s="799"/>
      <c r="S692" s="799"/>
      <c r="T692" s="799"/>
      <c r="U692" s="786" t="s">
        <v>4474</v>
      </c>
      <c r="V692" s="1008"/>
    </row>
    <row r="693" spans="1:24" s="803" customFormat="1" ht="97.5" x14ac:dyDescent="0.25">
      <c r="A693" s="802"/>
      <c r="B693" s="802"/>
      <c r="C693" s="802"/>
      <c r="D693" s="802"/>
      <c r="E693" s="802"/>
      <c r="F693" s="802"/>
      <c r="G693" s="802"/>
      <c r="H693" s="802"/>
      <c r="I693" s="802"/>
      <c r="J693" s="802"/>
      <c r="K693" s="802"/>
      <c r="L693" s="802"/>
      <c r="M693" s="802"/>
      <c r="N693" s="785" t="s">
        <v>1605</v>
      </c>
      <c r="O693" s="785"/>
      <c r="P693" s="785" t="s">
        <v>4475</v>
      </c>
      <c r="Q693" s="786" t="s">
        <v>4476</v>
      </c>
      <c r="R693" s="799"/>
      <c r="S693" s="799"/>
      <c r="T693" s="799"/>
      <c r="U693" s="786" t="s">
        <v>4474</v>
      </c>
      <c r="V693" s="1008"/>
    </row>
    <row r="694" spans="1:24" s="803" customFormat="1" ht="78" x14ac:dyDescent="0.25">
      <c r="A694" s="802"/>
      <c r="B694" s="802"/>
      <c r="C694" s="802"/>
      <c r="D694" s="802"/>
      <c r="E694" s="802"/>
      <c r="F694" s="802"/>
      <c r="G694" s="802"/>
      <c r="H694" s="802"/>
      <c r="I694" s="802"/>
      <c r="J694" s="802"/>
      <c r="K694" s="802"/>
      <c r="L694" s="802"/>
      <c r="M694" s="802"/>
      <c r="N694" s="785" t="s">
        <v>1608</v>
      </c>
      <c r="O694" s="785"/>
      <c r="P694" s="785" t="s">
        <v>5354</v>
      </c>
      <c r="Q694" s="786" t="s">
        <v>1610</v>
      </c>
      <c r="R694" s="799"/>
      <c r="S694" s="799"/>
      <c r="T694" s="799"/>
      <c r="U694" s="786" t="s">
        <v>4474</v>
      </c>
      <c r="V694" s="1008"/>
    </row>
    <row r="695" spans="1:24" s="772" customFormat="1" ht="75" customHeight="1" x14ac:dyDescent="0.3">
      <c r="A695" s="766"/>
      <c r="B695" s="819"/>
      <c r="C695" s="767"/>
      <c r="D695" s="816"/>
      <c r="E695" s="816"/>
      <c r="F695" s="820"/>
      <c r="G695" s="816"/>
      <c r="H695" s="816"/>
      <c r="I695" s="820"/>
      <c r="J695" s="820"/>
      <c r="K695" s="785"/>
      <c r="L695" s="785"/>
      <c r="M695" s="785"/>
      <c r="N695" s="792" t="s">
        <v>1626</v>
      </c>
      <c r="O695" s="792"/>
      <c r="P695" s="786" t="s">
        <v>1627</v>
      </c>
      <c r="Q695" s="792" t="s">
        <v>5838</v>
      </c>
      <c r="R695" s="799" t="s">
        <v>3292</v>
      </c>
      <c r="S695" s="799">
        <v>1.89</v>
      </c>
      <c r="T695" s="799">
        <v>9.4499999999999993</v>
      </c>
      <c r="U695" s="808" t="s">
        <v>4091</v>
      </c>
      <c r="V695" s="1008"/>
      <c r="W695" s="770"/>
      <c r="X695" s="771"/>
    </row>
    <row r="696" spans="1:24" s="803" customFormat="1" ht="50.25" customHeight="1" x14ac:dyDescent="0.25">
      <c r="A696" s="802"/>
      <c r="B696" s="802"/>
      <c r="C696" s="802"/>
      <c r="D696" s="802"/>
      <c r="E696" s="802"/>
      <c r="F696" s="802"/>
      <c r="G696" s="802"/>
      <c r="H696" s="802"/>
      <c r="I696" s="802"/>
      <c r="J696" s="802"/>
      <c r="K696" s="802"/>
      <c r="L696" s="802"/>
      <c r="M696" s="802"/>
      <c r="N696" s="785" t="s">
        <v>1629</v>
      </c>
      <c r="O696" s="785"/>
      <c r="P696" s="785" t="s">
        <v>5355</v>
      </c>
      <c r="Q696" s="786" t="s">
        <v>5356</v>
      </c>
      <c r="R696" s="799"/>
      <c r="S696" s="799"/>
      <c r="T696" s="799"/>
      <c r="U696" s="786" t="s">
        <v>4474</v>
      </c>
      <c r="V696" s="786"/>
    </row>
    <row r="697" spans="1:24" s="772" customFormat="1" ht="154.5" customHeight="1" x14ac:dyDescent="0.3">
      <c r="A697" s="766"/>
      <c r="B697" s="819"/>
      <c r="C697" s="767"/>
      <c r="D697" s="816"/>
      <c r="E697" s="816"/>
      <c r="F697" s="820"/>
      <c r="G697" s="816"/>
      <c r="H697" s="816"/>
      <c r="I697" s="820"/>
      <c r="J697" s="820"/>
      <c r="K697" s="785"/>
      <c r="L697" s="785"/>
      <c r="M697" s="785"/>
      <c r="N697" s="791" t="s">
        <v>3255</v>
      </c>
      <c r="O697" s="791"/>
      <c r="P697" s="786" t="s">
        <v>3884</v>
      </c>
      <c r="Q697" s="791" t="s">
        <v>5808</v>
      </c>
      <c r="R697" s="787" t="s">
        <v>3292</v>
      </c>
      <c r="S697" s="795">
        <v>45</v>
      </c>
      <c r="T697" s="795">
        <v>70</v>
      </c>
      <c r="U697" s="791" t="s">
        <v>4091</v>
      </c>
      <c r="V697" s="791" t="s">
        <v>1491</v>
      </c>
      <c r="W697" s="770"/>
      <c r="X697" s="771"/>
    </row>
    <row r="698" spans="1:24" s="56" customFormat="1" ht="156" x14ac:dyDescent="0.25">
      <c r="A698" s="784"/>
      <c r="B698" s="784"/>
      <c r="C698" s="784"/>
      <c r="D698" s="784"/>
      <c r="E698" s="784"/>
      <c r="F698" s="784"/>
      <c r="G698" s="784"/>
      <c r="H698" s="784"/>
      <c r="I698" s="784"/>
      <c r="J698" s="784"/>
      <c r="K698" s="784"/>
      <c r="L698" s="784"/>
      <c r="M698" s="784"/>
      <c r="N698" s="785" t="s">
        <v>1577</v>
      </c>
      <c r="O698" s="785"/>
      <c r="P698" s="785" t="s">
        <v>1578</v>
      </c>
      <c r="Q698" s="786" t="s">
        <v>3653</v>
      </c>
      <c r="R698" s="799" t="s">
        <v>3372</v>
      </c>
      <c r="S698" s="799"/>
      <c r="T698" s="800"/>
      <c r="U698" s="789" t="s">
        <v>1491</v>
      </c>
      <c r="V698" s="789"/>
    </row>
    <row r="699" spans="1:24" s="801" customFormat="1" ht="156" x14ac:dyDescent="0.25">
      <c r="A699" s="798"/>
      <c r="B699" s="798"/>
      <c r="C699" s="798"/>
      <c r="D699" s="798"/>
      <c r="E699" s="798"/>
      <c r="F699" s="798"/>
      <c r="G699" s="798"/>
      <c r="H699" s="798"/>
      <c r="I699" s="798"/>
      <c r="J699" s="798"/>
      <c r="K699" s="798"/>
      <c r="L699" s="798"/>
      <c r="M699" s="798"/>
      <c r="N699" s="785" t="s">
        <v>1580</v>
      </c>
      <c r="O699" s="785"/>
      <c r="P699" s="785" t="s">
        <v>1581</v>
      </c>
      <c r="Q699" s="786" t="s">
        <v>3689</v>
      </c>
      <c r="R699" s="799" t="s">
        <v>3522</v>
      </c>
      <c r="S699" s="799"/>
      <c r="T699" s="800"/>
      <c r="U699" s="789" t="s">
        <v>1491</v>
      </c>
      <c r="V699" s="789"/>
    </row>
    <row r="700" spans="1:24" s="801" customFormat="1" ht="156" x14ac:dyDescent="0.25">
      <c r="A700" s="798"/>
      <c r="B700" s="798"/>
      <c r="C700" s="798"/>
      <c r="D700" s="798"/>
      <c r="E700" s="798"/>
      <c r="F700" s="798"/>
      <c r="G700" s="798"/>
      <c r="H700" s="798"/>
      <c r="I700" s="798"/>
      <c r="J700" s="798"/>
      <c r="K700" s="798"/>
      <c r="L700" s="798"/>
      <c r="M700" s="798"/>
      <c r="N700" s="785" t="s">
        <v>1582</v>
      </c>
      <c r="O700" s="785"/>
      <c r="P700" s="785" t="s">
        <v>1583</v>
      </c>
      <c r="Q700" s="786" t="s">
        <v>3818</v>
      </c>
      <c r="R700" s="799" t="s">
        <v>3372</v>
      </c>
      <c r="S700" s="799"/>
      <c r="T700" s="800"/>
      <c r="U700" s="789" t="s">
        <v>1491</v>
      </c>
      <c r="V700" s="789"/>
    </row>
    <row r="701" spans="1:24" s="817" customFormat="1" ht="156" x14ac:dyDescent="0.25">
      <c r="A701" s="798"/>
      <c r="B701" s="798"/>
      <c r="C701" s="798"/>
      <c r="D701" s="798"/>
      <c r="E701" s="798"/>
      <c r="F701" s="798"/>
      <c r="G701" s="798"/>
      <c r="H701" s="798"/>
      <c r="I701" s="798"/>
      <c r="J701" s="798"/>
      <c r="K701" s="798"/>
      <c r="L701" s="798"/>
      <c r="M701" s="798"/>
      <c r="N701" s="785" t="s">
        <v>1584</v>
      </c>
      <c r="O701" s="785"/>
      <c r="P701" s="785" t="s">
        <v>1585</v>
      </c>
      <c r="Q701" s="786" t="s">
        <v>3819</v>
      </c>
      <c r="R701" s="799" t="s">
        <v>3372</v>
      </c>
      <c r="S701" s="799"/>
      <c r="T701" s="800"/>
      <c r="U701" s="789" t="s">
        <v>1491</v>
      </c>
      <c r="V701" s="789"/>
    </row>
    <row r="702" spans="1:24" s="817" customFormat="1" ht="156" x14ac:dyDescent="0.25">
      <c r="A702" s="798"/>
      <c r="B702" s="798"/>
      <c r="C702" s="798"/>
      <c r="D702" s="798"/>
      <c r="E702" s="798"/>
      <c r="F702" s="798"/>
      <c r="G702" s="798"/>
      <c r="H702" s="798"/>
      <c r="I702" s="798"/>
      <c r="J702" s="798"/>
      <c r="K702" s="798"/>
      <c r="L702" s="798"/>
      <c r="M702" s="798"/>
      <c r="N702" s="785" t="s">
        <v>1586</v>
      </c>
      <c r="O702" s="785"/>
      <c r="P702" s="785" t="s">
        <v>1587</v>
      </c>
      <c r="Q702" s="786" t="s">
        <v>3820</v>
      </c>
      <c r="R702" s="799" t="s">
        <v>3372</v>
      </c>
      <c r="S702" s="799"/>
      <c r="T702" s="800"/>
      <c r="U702" s="789" t="s">
        <v>1491</v>
      </c>
      <c r="V702" s="789"/>
    </row>
    <row r="703" spans="1:24" s="817" customFormat="1" ht="156" x14ac:dyDescent="0.25">
      <c r="A703" s="798"/>
      <c r="B703" s="798"/>
      <c r="C703" s="798"/>
      <c r="D703" s="798"/>
      <c r="E703" s="798"/>
      <c r="F703" s="798"/>
      <c r="G703" s="798"/>
      <c r="H703" s="798"/>
      <c r="I703" s="798"/>
      <c r="J703" s="798"/>
      <c r="K703" s="798"/>
      <c r="L703" s="798"/>
      <c r="M703" s="798"/>
      <c r="N703" s="791" t="s">
        <v>1589</v>
      </c>
      <c r="O703" s="791"/>
      <c r="P703" s="791" t="s">
        <v>1590</v>
      </c>
      <c r="Q703" s="792" t="s">
        <v>3826</v>
      </c>
      <c r="R703" s="799" t="s">
        <v>3372</v>
      </c>
      <c r="S703" s="804"/>
      <c r="T703" s="878"/>
      <c r="U703" s="789" t="s">
        <v>1491</v>
      </c>
      <c r="V703" s="789"/>
    </row>
    <row r="704" spans="1:24" s="772" customFormat="1" ht="96.4" customHeight="1" x14ac:dyDescent="0.3">
      <c r="A704" s="766"/>
      <c r="B704" s="819"/>
      <c r="C704" s="767"/>
      <c r="D704" s="816"/>
      <c r="E704" s="816"/>
      <c r="F704" s="820"/>
      <c r="G704" s="816"/>
      <c r="H704" s="816"/>
      <c r="I704" s="820"/>
      <c r="J704" s="820"/>
      <c r="K704" s="785"/>
      <c r="L704" s="785"/>
      <c r="M704" s="785"/>
      <c r="N704" s="807" t="s">
        <v>1830</v>
      </c>
      <c r="O704" s="807"/>
      <c r="P704" s="786" t="s">
        <v>2012</v>
      </c>
      <c r="Q704" s="786" t="s">
        <v>4857</v>
      </c>
      <c r="R704" s="804"/>
      <c r="S704" s="804"/>
      <c r="T704" s="804"/>
      <c r="U704" s="808" t="s">
        <v>3518</v>
      </c>
      <c r="V704" s="808" t="s">
        <v>3518</v>
      </c>
      <c r="W704" s="770"/>
      <c r="X704" s="771"/>
    </row>
    <row r="705" spans="1:24" s="772" customFormat="1" ht="175.5" x14ac:dyDescent="0.3">
      <c r="A705" s="766"/>
      <c r="B705" s="819"/>
      <c r="C705" s="767"/>
      <c r="D705" s="816"/>
      <c r="E705" s="816"/>
      <c r="F705" s="820"/>
      <c r="G705" s="816"/>
      <c r="H705" s="816"/>
      <c r="I705" s="820"/>
      <c r="J705" s="820"/>
      <c r="K705" s="785"/>
      <c r="L705" s="785"/>
      <c r="M705" s="785"/>
      <c r="N705" s="785" t="s">
        <v>2014</v>
      </c>
      <c r="O705" s="807"/>
      <c r="P705" s="786" t="s">
        <v>2015</v>
      </c>
      <c r="Q705" s="786" t="s">
        <v>2016</v>
      </c>
      <c r="R705" s="804"/>
      <c r="S705" s="804"/>
      <c r="T705" s="804"/>
      <c r="U705" s="808"/>
      <c r="V705" s="808"/>
      <c r="W705" s="770"/>
      <c r="X705" s="771"/>
    </row>
    <row r="706" spans="1:24" s="772" customFormat="1" ht="82.5" customHeight="1" x14ac:dyDescent="0.3">
      <c r="A706" s="766"/>
      <c r="B706" s="819"/>
      <c r="C706" s="767"/>
      <c r="D706" s="816"/>
      <c r="E706" s="816"/>
      <c r="F706" s="820"/>
      <c r="G706" s="816"/>
      <c r="H706" s="816"/>
      <c r="I706" s="820"/>
      <c r="J706" s="820"/>
      <c r="K706" s="816"/>
      <c r="L706" s="785" t="s">
        <v>5038</v>
      </c>
      <c r="M706" s="820"/>
      <c r="N706" s="792" t="s">
        <v>1693</v>
      </c>
      <c r="O706" s="792"/>
      <c r="P706" s="786" t="s">
        <v>1694</v>
      </c>
      <c r="Q706" s="792" t="s">
        <v>5839</v>
      </c>
      <c r="R706" s="799" t="s">
        <v>3292</v>
      </c>
      <c r="S706" s="811">
        <v>0</v>
      </c>
      <c r="T706" s="811">
        <v>71.420358339650448</v>
      </c>
      <c r="U706" s="808" t="s">
        <v>4474</v>
      </c>
      <c r="V706" s="1004" t="s">
        <v>4091</v>
      </c>
      <c r="W706" s="770"/>
      <c r="X706" s="771"/>
    </row>
    <row r="707" spans="1:24" s="801" customFormat="1" ht="117" x14ac:dyDescent="0.25">
      <c r="A707" s="798"/>
      <c r="B707" s="798"/>
      <c r="C707" s="798"/>
      <c r="D707" s="798"/>
      <c r="E707" s="798"/>
      <c r="F707" s="798"/>
      <c r="G707" s="798"/>
      <c r="H707" s="798"/>
      <c r="I707" s="798"/>
      <c r="J707" s="798"/>
      <c r="K707" s="798"/>
      <c r="L707" s="798"/>
      <c r="M707" s="798"/>
      <c r="N707" s="785" t="s">
        <v>1696</v>
      </c>
      <c r="O707" s="785"/>
      <c r="P707" s="785" t="s">
        <v>1697</v>
      </c>
      <c r="Q707" s="786" t="s">
        <v>1698</v>
      </c>
      <c r="R707" s="799"/>
      <c r="S707" s="800"/>
      <c r="T707" s="800"/>
      <c r="U707" s="786" t="s">
        <v>4474</v>
      </c>
      <c r="V707" s="1004"/>
    </row>
    <row r="708" spans="1:24" s="856" customFormat="1" ht="44.25" customHeight="1" x14ac:dyDescent="0.3">
      <c r="A708" s="766"/>
      <c r="B708" s="819"/>
      <c r="C708" s="767"/>
      <c r="D708" s="816"/>
      <c r="E708" s="816"/>
      <c r="F708" s="820"/>
      <c r="G708" s="816"/>
      <c r="H708" s="816"/>
      <c r="I708" s="820"/>
      <c r="J708" s="820"/>
      <c r="K708" s="785"/>
      <c r="L708" s="785"/>
      <c r="M708" s="820"/>
      <c r="N708" s="851" t="s">
        <v>4205</v>
      </c>
      <c r="O708" s="851"/>
      <c r="P708" s="851"/>
      <c r="Q708" s="851" t="s">
        <v>5840</v>
      </c>
      <c r="R708" s="852"/>
      <c r="S708" s="852"/>
      <c r="T708" s="852"/>
      <c r="U708" s="853" t="s">
        <v>4474</v>
      </c>
      <c r="V708" s="1004"/>
      <c r="W708" s="854"/>
      <c r="X708" s="855"/>
    </row>
    <row r="709" spans="1:24" s="856" customFormat="1" ht="75" customHeight="1" x14ac:dyDescent="0.3">
      <c r="A709" s="766"/>
      <c r="B709" s="819"/>
      <c r="C709" s="767"/>
      <c r="D709" s="816"/>
      <c r="E709" s="816"/>
      <c r="F709" s="820"/>
      <c r="G709" s="816"/>
      <c r="H709" s="816"/>
      <c r="I709" s="820"/>
      <c r="J709" s="820"/>
      <c r="K709" s="785"/>
      <c r="L709" s="785"/>
      <c r="M709" s="820"/>
      <c r="N709" s="851" t="s">
        <v>5841</v>
      </c>
      <c r="O709" s="851"/>
      <c r="P709" s="851"/>
      <c r="Q709" s="851" t="s">
        <v>5842</v>
      </c>
      <c r="R709" s="852"/>
      <c r="S709" s="852"/>
      <c r="T709" s="852"/>
      <c r="U709" s="853" t="s">
        <v>4474</v>
      </c>
      <c r="V709" s="1004"/>
      <c r="W709" s="854"/>
      <c r="X709" s="855"/>
    </row>
    <row r="710" spans="1:24" s="772" customFormat="1" ht="62.25" customHeight="1" x14ac:dyDescent="0.3">
      <c r="A710" s="766"/>
      <c r="B710" s="819"/>
      <c r="C710" s="767"/>
      <c r="D710" s="816"/>
      <c r="E710" s="816"/>
      <c r="F710" s="820"/>
      <c r="G710" s="816"/>
      <c r="H710" s="816"/>
      <c r="I710" s="820"/>
      <c r="J710" s="820"/>
      <c r="K710" s="785"/>
      <c r="L710" s="785"/>
      <c r="M710" s="820"/>
      <c r="N710" s="792" t="s">
        <v>5843</v>
      </c>
      <c r="O710" s="792"/>
      <c r="P710" s="786" t="s">
        <v>1688</v>
      </c>
      <c r="Q710" s="792" t="s">
        <v>5844</v>
      </c>
      <c r="R710" s="860" t="s">
        <v>3292</v>
      </c>
      <c r="S710" s="888">
        <v>0</v>
      </c>
      <c r="T710" s="882">
        <v>14.204545454545453</v>
      </c>
      <c r="U710" s="808" t="s">
        <v>4474</v>
      </c>
      <c r="V710" s="1004"/>
      <c r="W710" s="770"/>
      <c r="X710" s="771"/>
    </row>
    <row r="711" spans="1:24" s="772" customFormat="1" ht="62.25" customHeight="1" x14ac:dyDescent="0.3">
      <c r="A711" s="766"/>
      <c r="B711" s="819"/>
      <c r="C711" s="767"/>
      <c r="D711" s="816"/>
      <c r="E711" s="816"/>
      <c r="F711" s="820"/>
      <c r="G711" s="816"/>
      <c r="H711" s="816"/>
      <c r="I711" s="820"/>
      <c r="J711" s="820"/>
      <c r="K711" s="785"/>
      <c r="L711" s="785"/>
      <c r="M711" s="820"/>
      <c r="N711" s="785" t="s">
        <v>1690</v>
      </c>
      <c r="O711" s="792"/>
      <c r="P711" s="785" t="s">
        <v>1691</v>
      </c>
      <c r="Q711" s="786" t="s">
        <v>4844</v>
      </c>
      <c r="R711" s="860"/>
      <c r="S711" s="888"/>
      <c r="T711" s="882"/>
      <c r="U711" s="808"/>
      <c r="V711" s="886"/>
      <c r="W711" s="770"/>
      <c r="X711" s="771"/>
    </row>
    <row r="712" spans="1:24" s="772" customFormat="1" ht="162.75" customHeight="1" x14ac:dyDescent="0.3">
      <c r="A712" s="766"/>
      <c r="B712" s="819"/>
      <c r="C712" s="767"/>
      <c r="D712" s="816"/>
      <c r="E712" s="816"/>
      <c r="F712" s="820"/>
      <c r="G712" s="816"/>
      <c r="H712" s="816"/>
      <c r="I712" s="820"/>
      <c r="J712" s="820"/>
      <c r="K712" s="785"/>
      <c r="L712" s="785"/>
      <c r="M712" s="820"/>
      <c r="N712" s="807" t="s">
        <v>5845</v>
      </c>
      <c r="O712" s="807"/>
      <c r="P712" s="786" t="s">
        <v>1612</v>
      </c>
      <c r="Q712" s="792" t="s">
        <v>5846</v>
      </c>
      <c r="R712" s="787" t="s">
        <v>3292</v>
      </c>
      <c r="S712" s="795">
        <v>42.222222222222221</v>
      </c>
      <c r="T712" s="795">
        <v>100</v>
      </c>
      <c r="U712" s="808" t="s">
        <v>3518</v>
      </c>
      <c r="V712" s="808" t="s">
        <v>3518</v>
      </c>
      <c r="W712" s="770"/>
      <c r="X712" s="771"/>
    </row>
    <row r="713" spans="1:24" s="56" customFormat="1" ht="58.5" x14ac:dyDescent="0.25">
      <c r="A713" s="784"/>
      <c r="B713" s="784"/>
      <c r="C713" s="784"/>
      <c r="D713" s="784"/>
      <c r="E713" s="784"/>
      <c r="F713" s="784"/>
      <c r="G713" s="784"/>
      <c r="H713" s="784"/>
      <c r="I713" s="784"/>
      <c r="J713" s="784"/>
      <c r="K713" s="784"/>
      <c r="L713" s="784"/>
      <c r="M713" s="784"/>
      <c r="N713" s="785" t="s">
        <v>1614</v>
      </c>
      <c r="O713" s="785"/>
      <c r="P713" s="785" t="s">
        <v>1615</v>
      </c>
      <c r="Q713" s="786" t="s">
        <v>1616</v>
      </c>
      <c r="R713" s="799" t="s">
        <v>3522</v>
      </c>
      <c r="S713" s="799"/>
      <c r="T713" s="799"/>
      <c r="U713" s="789" t="s">
        <v>3403</v>
      </c>
      <c r="V713" s="789"/>
    </row>
    <row r="714" spans="1:24" s="772" customFormat="1" ht="62.25" customHeight="1" x14ac:dyDescent="0.3">
      <c r="A714" s="766"/>
      <c r="B714" s="819"/>
      <c r="C714" s="767"/>
      <c r="D714" s="816"/>
      <c r="E714" s="816"/>
      <c r="F714" s="820"/>
      <c r="G714" s="816"/>
      <c r="H714" s="816"/>
      <c r="I714" s="820"/>
      <c r="J714" s="820"/>
      <c r="K714" s="785"/>
      <c r="L714" s="785"/>
      <c r="M714" s="820"/>
      <c r="N714" s="807" t="s">
        <v>5847</v>
      </c>
      <c r="O714" s="807"/>
      <c r="P714" s="786" t="s">
        <v>1593</v>
      </c>
      <c r="Q714" s="786" t="s">
        <v>1594</v>
      </c>
      <c r="R714" s="860" t="s">
        <v>3292</v>
      </c>
      <c r="S714" s="860">
        <v>0</v>
      </c>
      <c r="T714" s="860">
        <v>100</v>
      </c>
      <c r="U714" s="791" t="s">
        <v>1491</v>
      </c>
      <c r="V714" s="791" t="s">
        <v>1491</v>
      </c>
      <c r="W714" s="770"/>
      <c r="X714" s="771"/>
    </row>
    <row r="715" spans="1:24" s="772" customFormat="1" ht="62.25" customHeight="1" x14ac:dyDescent="0.3">
      <c r="A715" s="766"/>
      <c r="B715" s="819"/>
      <c r="C715" s="767"/>
      <c r="D715" s="816"/>
      <c r="E715" s="816"/>
      <c r="F715" s="820"/>
      <c r="G715" s="816"/>
      <c r="H715" s="816"/>
      <c r="I715" s="820"/>
      <c r="J715" s="820"/>
      <c r="K715" s="785"/>
      <c r="L715" s="785"/>
      <c r="M715" s="820"/>
      <c r="N715" s="785" t="s">
        <v>1595</v>
      </c>
      <c r="O715" s="807"/>
      <c r="P715" s="785" t="s">
        <v>5544</v>
      </c>
      <c r="Q715" s="786" t="s">
        <v>4842</v>
      </c>
      <c r="R715" s="860"/>
      <c r="S715" s="860"/>
      <c r="T715" s="860"/>
      <c r="U715" s="808"/>
      <c r="V715" s="808"/>
      <c r="W715" s="770"/>
      <c r="X715" s="771"/>
    </row>
    <row r="716" spans="1:24" s="772" customFormat="1" ht="132.75" customHeight="1" x14ac:dyDescent="0.3">
      <c r="A716" s="766"/>
      <c r="B716" s="819"/>
      <c r="C716" s="767"/>
      <c r="D716" s="816"/>
      <c r="E716" s="816"/>
      <c r="F716" s="820"/>
      <c r="G716" s="816"/>
      <c r="H716" s="816"/>
      <c r="I716" s="820"/>
      <c r="J716" s="820"/>
      <c r="K716" s="785"/>
      <c r="L716" s="785"/>
      <c r="M716" s="820"/>
      <c r="N716" s="807" t="s">
        <v>5848</v>
      </c>
      <c r="O716" s="807"/>
      <c r="P716" s="786" t="s">
        <v>2252</v>
      </c>
      <c r="Q716" s="786" t="s">
        <v>4879</v>
      </c>
      <c r="R716" s="865" t="s">
        <v>3292</v>
      </c>
      <c r="S716" s="865">
        <v>100</v>
      </c>
      <c r="T716" s="865">
        <v>100</v>
      </c>
      <c r="U716" s="808" t="s">
        <v>3518</v>
      </c>
      <c r="V716" s="808" t="s">
        <v>3518</v>
      </c>
      <c r="W716" s="770"/>
      <c r="X716" s="771"/>
    </row>
    <row r="717" spans="1:24" s="772" customFormat="1" ht="116.25" customHeight="1" x14ac:dyDescent="0.3">
      <c r="A717" s="766"/>
      <c r="B717" s="819"/>
      <c r="C717" s="767"/>
      <c r="D717" s="816"/>
      <c r="E717" s="816"/>
      <c r="F717" s="820"/>
      <c r="G717" s="816"/>
      <c r="H717" s="816"/>
      <c r="I717" s="820"/>
      <c r="J717" s="820"/>
      <c r="K717" s="785"/>
      <c r="L717" s="785"/>
      <c r="M717" s="820"/>
      <c r="N717" s="785" t="s">
        <v>2254</v>
      </c>
      <c r="O717" s="807"/>
      <c r="P717" s="786" t="s">
        <v>2255</v>
      </c>
      <c r="Q717" s="786" t="s">
        <v>4880</v>
      </c>
      <c r="R717" s="865"/>
      <c r="S717" s="865"/>
      <c r="T717" s="865"/>
      <c r="U717" s="808"/>
      <c r="V717" s="808"/>
      <c r="W717" s="770"/>
      <c r="X717" s="771"/>
    </row>
    <row r="718" spans="1:24" s="772" customFormat="1" ht="156" x14ac:dyDescent="0.3">
      <c r="A718" s="766"/>
      <c r="B718" s="819"/>
      <c r="C718" s="767"/>
      <c r="D718" s="816"/>
      <c r="E718" s="816"/>
      <c r="F718" s="820"/>
      <c r="G718" s="816"/>
      <c r="H718" s="816"/>
      <c r="I718" s="820"/>
      <c r="J718" s="820"/>
      <c r="K718" s="785"/>
      <c r="L718" s="785"/>
      <c r="M718" s="820"/>
      <c r="N718" s="785" t="s">
        <v>2257</v>
      </c>
      <c r="O718" s="807"/>
      <c r="P718" s="786" t="s">
        <v>4881</v>
      </c>
      <c r="Q718" s="786" t="s">
        <v>4882</v>
      </c>
      <c r="R718" s="865"/>
      <c r="S718" s="865"/>
      <c r="T718" s="865"/>
      <c r="U718" s="808"/>
      <c r="V718" s="808"/>
      <c r="W718" s="770"/>
      <c r="X718" s="771"/>
    </row>
    <row r="719" spans="1:24" s="772" customFormat="1" ht="99.4" customHeight="1" x14ac:dyDescent="0.3">
      <c r="A719" s="766"/>
      <c r="B719" s="819"/>
      <c r="C719" s="767"/>
      <c r="D719" s="816"/>
      <c r="E719" s="816"/>
      <c r="F719" s="820"/>
      <c r="G719" s="816"/>
      <c r="H719" s="816"/>
      <c r="I719" s="820"/>
      <c r="J719" s="820"/>
      <c r="K719" s="785"/>
      <c r="L719" s="785"/>
      <c r="M719" s="820"/>
      <c r="N719" s="792" t="s">
        <v>5848</v>
      </c>
      <c r="O719" s="792"/>
      <c r="P719" s="786" t="s">
        <v>1671</v>
      </c>
      <c r="Q719" s="786" t="s">
        <v>1672</v>
      </c>
      <c r="R719" s="860" t="s">
        <v>3292</v>
      </c>
      <c r="S719" s="882">
        <v>1.4335355574159663</v>
      </c>
      <c r="T719" s="882">
        <v>100</v>
      </c>
      <c r="U719" s="808" t="s">
        <v>4474</v>
      </c>
      <c r="V719" s="808" t="s">
        <v>4474</v>
      </c>
      <c r="W719" s="770"/>
      <c r="X719" s="771"/>
    </row>
    <row r="720" spans="1:24" s="772" customFormat="1" ht="97.5" x14ac:dyDescent="0.3">
      <c r="A720" s="766"/>
      <c r="B720" s="819"/>
      <c r="C720" s="767"/>
      <c r="D720" s="816"/>
      <c r="E720" s="816"/>
      <c r="F720" s="820"/>
      <c r="G720" s="816"/>
      <c r="H720" s="816"/>
      <c r="I720" s="820"/>
      <c r="J720" s="820"/>
      <c r="K720" s="785"/>
      <c r="L720" s="785"/>
      <c r="M720" s="820"/>
      <c r="N720" s="785" t="s">
        <v>1673</v>
      </c>
      <c r="O720" s="785"/>
      <c r="P720" s="785" t="s">
        <v>1674</v>
      </c>
      <c r="Q720" s="786" t="s">
        <v>4843</v>
      </c>
      <c r="R720" s="860"/>
      <c r="S720" s="882"/>
      <c r="T720" s="882"/>
      <c r="U720" s="808"/>
      <c r="V720" s="808"/>
      <c r="W720" s="770"/>
      <c r="X720" s="771"/>
    </row>
    <row r="721" spans="1:24" s="772" customFormat="1" ht="102.75" customHeight="1" x14ac:dyDescent="0.3">
      <c r="A721" s="766"/>
      <c r="B721" s="819"/>
      <c r="C721" s="767"/>
      <c r="D721" s="816"/>
      <c r="E721" s="816"/>
      <c r="F721" s="820"/>
      <c r="G721" s="816"/>
      <c r="H721" s="816"/>
      <c r="I721" s="820"/>
      <c r="J721" s="820"/>
      <c r="K721" s="785"/>
      <c r="L721" s="785" t="s">
        <v>5041</v>
      </c>
      <c r="M721" s="820"/>
      <c r="N721" s="786" t="s">
        <v>1617</v>
      </c>
      <c r="O721" s="792"/>
      <c r="P721" s="786" t="s">
        <v>1618</v>
      </c>
      <c r="Q721" s="786" t="s">
        <v>1619</v>
      </c>
      <c r="R721" s="787" t="s">
        <v>3292</v>
      </c>
      <c r="S721" s="787">
        <v>0</v>
      </c>
      <c r="T721" s="795">
        <v>21.490836055004927</v>
      </c>
      <c r="U721" s="808" t="s">
        <v>4474</v>
      </c>
      <c r="V721" s="808" t="s">
        <v>4474</v>
      </c>
      <c r="W721" s="770"/>
      <c r="X721" s="771"/>
    </row>
    <row r="722" spans="1:24" s="56" customFormat="1" ht="78" x14ac:dyDescent="0.25">
      <c r="A722" s="784"/>
      <c r="B722" s="784"/>
      <c r="C722" s="784"/>
      <c r="D722" s="784"/>
      <c r="E722" s="784"/>
      <c r="F722" s="784"/>
      <c r="G722" s="784"/>
      <c r="H722" s="784"/>
      <c r="I722" s="784"/>
      <c r="J722" s="784"/>
      <c r="K722" s="784"/>
      <c r="L722" s="784"/>
      <c r="M722" s="784"/>
      <c r="N722" s="785" t="s">
        <v>1620</v>
      </c>
      <c r="O722" s="785"/>
      <c r="P722" s="785" t="s">
        <v>1621</v>
      </c>
      <c r="Q722" s="786" t="s">
        <v>3652</v>
      </c>
      <c r="R722" s="787"/>
      <c r="S722" s="787"/>
      <c r="T722" s="787"/>
      <c r="U722" s="789" t="s">
        <v>3403</v>
      </c>
      <c r="V722" s="789"/>
    </row>
    <row r="723" spans="1:24" s="56" customFormat="1" ht="66.75" customHeight="1" x14ac:dyDescent="0.25">
      <c r="A723" s="784"/>
      <c r="B723" s="784"/>
      <c r="C723" s="784"/>
      <c r="D723" s="784"/>
      <c r="E723" s="784"/>
      <c r="F723" s="784"/>
      <c r="G723" s="784"/>
      <c r="H723" s="784"/>
      <c r="I723" s="784"/>
      <c r="J723" s="784"/>
      <c r="K723" s="784"/>
      <c r="L723" s="784"/>
      <c r="M723" s="784"/>
      <c r="N723" s="785" t="s">
        <v>1623</v>
      </c>
      <c r="O723" s="785"/>
      <c r="P723" s="785" t="s">
        <v>5366</v>
      </c>
      <c r="Q723" s="786" t="s">
        <v>3735</v>
      </c>
      <c r="R723" s="787"/>
      <c r="S723" s="787"/>
      <c r="T723" s="787"/>
      <c r="U723" s="789" t="s">
        <v>3403</v>
      </c>
      <c r="V723" s="789"/>
    </row>
    <row r="724" spans="1:24" s="772" customFormat="1" ht="103.5" customHeight="1" x14ac:dyDescent="0.3">
      <c r="A724" s="766"/>
      <c r="B724" s="819"/>
      <c r="C724" s="767"/>
      <c r="D724" s="816" t="s">
        <v>5815</v>
      </c>
      <c r="E724" s="789" t="s">
        <v>5849</v>
      </c>
      <c r="F724" s="820" t="s">
        <v>5850</v>
      </c>
      <c r="G724" s="843">
        <v>31.49</v>
      </c>
      <c r="H724" s="843">
        <v>30.49</v>
      </c>
      <c r="I724" s="843">
        <v>29.49</v>
      </c>
      <c r="J724" s="820" t="s">
        <v>5851</v>
      </c>
      <c r="K724" s="785" t="s">
        <v>4091</v>
      </c>
      <c r="L724" s="785"/>
      <c r="M724" s="816" t="s">
        <v>5852</v>
      </c>
      <c r="N724" s="792" t="s">
        <v>901</v>
      </c>
      <c r="O724" s="792"/>
      <c r="P724" s="786" t="s">
        <v>5357</v>
      </c>
      <c r="Q724" s="786" t="s">
        <v>903</v>
      </c>
      <c r="R724" s="787" t="s">
        <v>3292</v>
      </c>
      <c r="S724" s="787">
        <v>33.49</v>
      </c>
      <c r="T724" s="795">
        <v>28.49</v>
      </c>
      <c r="U724" s="808" t="s">
        <v>5853</v>
      </c>
      <c r="V724" s="808" t="s">
        <v>4091</v>
      </c>
      <c r="W724" s="770"/>
      <c r="X724" s="771"/>
    </row>
    <row r="725" spans="1:24" s="56" customFormat="1" ht="65.25" customHeight="1" x14ac:dyDescent="0.25">
      <c r="A725" s="784"/>
      <c r="B725" s="784"/>
      <c r="C725" s="784"/>
      <c r="D725" s="784"/>
      <c r="E725" s="784"/>
      <c r="F725" s="784"/>
      <c r="G725" s="784"/>
      <c r="H725" s="784"/>
      <c r="I725" s="784"/>
      <c r="J725" s="784"/>
      <c r="K725" s="784"/>
      <c r="L725" s="784"/>
      <c r="M725" s="784"/>
      <c r="N725" s="785" t="s">
        <v>904</v>
      </c>
      <c r="O725" s="785"/>
      <c r="P725" s="785" t="s">
        <v>5358</v>
      </c>
      <c r="Q725" s="786" t="s">
        <v>906</v>
      </c>
      <c r="R725" s="787"/>
      <c r="S725" s="787"/>
      <c r="T725" s="795"/>
      <c r="U725" s="789" t="s">
        <v>794</v>
      </c>
      <c r="V725" s="789"/>
    </row>
    <row r="726" spans="1:24" s="56" customFormat="1" ht="111" customHeight="1" x14ac:dyDescent="0.25">
      <c r="A726" s="784"/>
      <c r="B726" s="784"/>
      <c r="C726" s="784"/>
      <c r="D726" s="784"/>
      <c r="E726" s="784"/>
      <c r="F726" s="784"/>
      <c r="G726" s="784"/>
      <c r="H726" s="784"/>
      <c r="I726" s="784"/>
      <c r="J726" s="784"/>
      <c r="K726" s="784"/>
      <c r="L726" s="784"/>
      <c r="M726" s="784"/>
      <c r="N726" s="785" t="s">
        <v>907</v>
      </c>
      <c r="O726" s="785"/>
      <c r="P726" s="786" t="s">
        <v>908</v>
      </c>
      <c r="Q726" s="786" t="s">
        <v>5359</v>
      </c>
      <c r="R726" s="787"/>
      <c r="S726" s="787"/>
      <c r="T726" s="795"/>
      <c r="U726" s="789" t="s">
        <v>794</v>
      </c>
      <c r="V726" s="789"/>
    </row>
    <row r="727" spans="1:24" s="772" customFormat="1" ht="77.650000000000006" customHeight="1" x14ac:dyDescent="0.3">
      <c r="A727" s="766"/>
      <c r="B727" s="819"/>
      <c r="C727" s="767"/>
      <c r="D727" s="816"/>
      <c r="E727" s="816"/>
      <c r="F727" s="820"/>
      <c r="G727" s="816"/>
      <c r="H727" s="816"/>
      <c r="I727" s="820"/>
      <c r="J727" s="820"/>
      <c r="K727" s="785"/>
      <c r="L727" s="785" t="s">
        <v>5854</v>
      </c>
      <c r="M727" s="820"/>
      <c r="N727" s="792" t="s">
        <v>865</v>
      </c>
      <c r="O727" s="792"/>
      <c r="P727" s="786" t="s">
        <v>5360</v>
      </c>
      <c r="Q727" s="786" t="s">
        <v>5361</v>
      </c>
      <c r="R727" s="787" t="s">
        <v>3292</v>
      </c>
      <c r="S727" s="787">
        <v>74.790000000000006</v>
      </c>
      <c r="T727" s="795">
        <v>84</v>
      </c>
      <c r="U727" s="808" t="s">
        <v>794</v>
      </c>
      <c r="V727" s="808"/>
      <c r="W727" s="770"/>
      <c r="X727" s="771"/>
    </row>
    <row r="728" spans="1:24" s="56" customFormat="1" ht="78" x14ac:dyDescent="0.25">
      <c r="A728" s="784"/>
      <c r="B728" s="784"/>
      <c r="C728" s="784"/>
      <c r="D728" s="784"/>
      <c r="E728" s="784"/>
      <c r="F728" s="784"/>
      <c r="G728" s="784"/>
      <c r="H728" s="784"/>
      <c r="I728" s="784"/>
      <c r="J728" s="784"/>
      <c r="K728" s="784"/>
      <c r="L728" s="784"/>
      <c r="M728" s="784"/>
      <c r="N728" s="785" t="s">
        <v>868</v>
      </c>
      <c r="O728" s="785"/>
      <c r="P728" s="786" t="s">
        <v>869</v>
      </c>
      <c r="Q728" s="786" t="s">
        <v>870</v>
      </c>
      <c r="R728" s="787"/>
      <c r="S728" s="787"/>
      <c r="T728" s="795"/>
      <c r="U728" s="789" t="s">
        <v>794</v>
      </c>
      <c r="V728" s="789"/>
    </row>
    <row r="729" spans="1:24" s="56" customFormat="1" ht="97.5" x14ac:dyDescent="0.25">
      <c r="A729" s="784"/>
      <c r="B729" s="784"/>
      <c r="C729" s="784"/>
      <c r="D729" s="784"/>
      <c r="E729" s="784"/>
      <c r="F729" s="784"/>
      <c r="G729" s="784"/>
      <c r="H729" s="784"/>
      <c r="I729" s="784"/>
      <c r="J729" s="784"/>
      <c r="K729" s="784"/>
      <c r="L729" s="784"/>
      <c r="M729" s="784"/>
      <c r="N729" s="785" t="s">
        <v>871</v>
      </c>
      <c r="O729" s="785"/>
      <c r="P729" s="785" t="s">
        <v>872</v>
      </c>
      <c r="Q729" s="786" t="s">
        <v>3895</v>
      </c>
      <c r="R729" s="787"/>
      <c r="S729" s="787"/>
      <c r="T729" s="795"/>
      <c r="U729" s="789" t="s">
        <v>794</v>
      </c>
      <c r="V729" s="789"/>
    </row>
    <row r="730" spans="1:24" s="772" customFormat="1" ht="77.25" customHeight="1" x14ac:dyDescent="0.3">
      <c r="A730" s="766"/>
      <c r="B730" s="819"/>
      <c r="C730" s="767"/>
      <c r="D730" s="816"/>
      <c r="E730" s="816"/>
      <c r="F730" s="820"/>
      <c r="G730" s="816"/>
      <c r="H730" s="816"/>
      <c r="I730" s="820"/>
      <c r="J730" s="820"/>
      <c r="K730" s="785"/>
      <c r="L730" s="785"/>
      <c r="M730" s="820"/>
      <c r="N730" s="791" t="s">
        <v>3255</v>
      </c>
      <c r="O730" s="791"/>
      <c r="P730" s="786" t="s">
        <v>3884</v>
      </c>
      <c r="Q730" s="786" t="s">
        <v>3252</v>
      </c>
      <c r="R730" s="787" t="s">
        <v>3292</v>
      </c>
      <c r="S730" s="795">
        <v>45</v>
      </c>
      <c r="T730" s="795">
        <v>70</v>
      </c>
      <c r="U730" s="771"/>
      <c r="V730" s="791" t="s">
        <v>1491</v>
      </c>
      <c r="W730" s="770"/>
      <c r="X730" s="771"/>
    </row>
    <row r="731" spans="1:24" s="56" customFormat="1" ht="156" x14ac:dyDescent="0.25">
      <c r="A731" s="784"/>
      <c r="B731" s="784"/>
      <c r="C731" s="784"/>
      <c r="D731" s="784"/>
      <c r="E731" s="784"/>
      <c r="F731" s="784"/>
      <c r="G731" s="784"/>
      <c r="H731" s="784"/>
      <c r="I731" s="784"/>
      <c r="J731" s="784"/>
      <c r="K731" s="784"/>
      <c r="L731" s="784"/>
      <c r="M731" s="784"/>
      <c r="N731" s="785" t="s">
        <v>1577</v>
      </c>
      <c r="O731" s="785"/>
      <c r="P731" s="785" t="s">
        <v>1578</v>
      </c>
      <c r="Q731" s="786" t="s">
        <v>3653</v>
      </c>
      <c r="R731" s="799" t="s">
        <v>3372</v>
      </c>
      <c r="S731" s="799"/>
      <c r="T731" s="800"/>
      <c r="U731" s="789" t="s">
        <v>1491</v>
      </c>
      <c r="V731" s="789"/>
    </row>
    <row r="732" spans="1:24" s="801" customFormat="1" ht="156" x14ac:dyDescent="0.25">
      <c r="A732" s="798"/>
      <c r="B732" s="798"/>
      <c r="C732" s="798"/>
      <c r="D732" s="798"/>
      <c r="E732" s="798"/>
      <c r="F732" s="798"/>
      <c r="G732" s="798"/>
      <c r="H732" s="798"/>
      <c r="I732" s="798"/>
      <c r="J732" s="798"/>
      <c r="K732" s="798"/>
      <c r="L732" s="798"/>
      <c r="M732" s="798"/>
      <c r="N732" s="785" t="s">
        <v>1580</v>
      </c>
      <c r="O732" s="785"/>
      <c r="P732" s="785" t="s">
        <v>1581</v>
      </c>
      <c r="Q732" s="786" t="s">
        <v>3689</v>
      </c>
      <c r="R732" s="799" t="s">
        <v>3522</v>
      </c>
      <c r="S732" s="799"/>
      <c r="T732" s="800"/>
      <c r="U732" s="789" t="s">
        <v>1491</v>
      </c>
      <c r="V732" s="789"/>
    </row>
    <row r="733" spans="1:24" s="801" customFormat="1" ht="156" x14ac:dyDescent="0.25">
      <c r="A733" s="798"/>
      <c r="B733" s="798"/>
      <c r="C733" s="798"/>
      <c r="D733" s="798"/>
      <c r="E733" s="798"/>
      <c r="F733" s="798"/>
      <c r="G733" s="798"/>
      <c r="H733" s="798"/>
      <c r="I733" s="798"/>
      <c r="J733" s="798"/>
      <c r="K733" s="798"/>
      <c r="L733" s="798"/>
      <c r="M733" s="798"/>
      <c r="N733" s="785" t="s">
        <v>1582</v>
      </c>
      <c r="O733" s="785"/>
      <c r="P733" s="785" t="s">
        <v>1583</v>
      </c>
      <c r="Q733" s="786" t="s">
        <v>3818</v>
      </c>
      <c r="R733" s="799" t="s">
        <v>3372</v>
      </c>
      <c r="S733" s="799"/>
      <c r="T733" s="800"/>
      <c r="U733" s="789" t="s">
        <v>1491</v>
      </c>
      <c r="V733" s="789"/>
    </row>
    <row r="734" spans="1:24" s="817" customFormat="1" ht="156" x14ac:dyDescent="0.25">
      <c r="A734" s="798"/>
      <c r="B734" s="798"/>
      <c r="C734" s="798"/>
      <c r="D734" s="798"/>
      <c r="E734" s="798"/>
      <c r="F734" s="798"/>
      <c r="G734" s="798"/>
      <c r="H734" s="798"/>
      <c r="I734" s="798"/>
      <c r="J734" s="798"/>
      <c r="K734" s="798"/>
      <c r="L734" s="798"/>
      <c r="M734" s="798"/>
      <c r="N734" s="785" t="s">
        <v>1584</v>
      </c>
      <c r="O734" s="785"/>
      <c r="P734" s="785" t="s">
        <v>1585</v>
      </c>
      <c r="Q734" s="786" t="s">
        <v>3819</v>
      </c>
      <c r="R734" s="799" t="s">
        <v>3372</v>
      </c>
      <c r="S734" s="799"/>
      <c r="T734" s="800"/>
      <c r="U734" s="789" t="s">
        <v>1491</v>
      </c>
      <c r="V734" s="789"/>
    </row>
    <row r="735" spans="1:24" s="817" customFormat="1" ht="156" x14ac:dyDescent="0.25">
      <c r="A735" s="798"/>
      <c r="B735" s="798"/>
      <c r="C735" s="798"/>
      <c r="D735" s="798"/>
      <c r="E735" s="798"/>
      <c r="F735" s="798"/>
      <c r="G735" s="798"/>
      <c r="H735" s="798"/>
      <c r="I735" s="798"/>
      <c r="J735" s="798"/>
      <c r="K735" s="798"/>
      <c r="L735" s="798"/>
      <c r="M735" s="798"/>
      <c r="N735" s="785" t="s">
        <v>1586</v>
      </c>
      <c r="O735" s="785"/>
      <c r="P735" s="785" t="s">
        <v>1587</v>
      </c>
      <c r="Q735" s="786" t="s">
        <v>3820</v>
      </c>
      <c r="R735" s="799" t="s">
        <v>3372</v>
      </c>
      <c r="S735" s="799"/>
      <c r="T735" s="800"/>
      <c r="U735" s="789" t="s">
        <v>1491</v>
      </c>
      <c r="V735" s="789"/>
    </row>
    <row r="736" spans="1:24" s="817" customFormat="1" ht="156" x14ac:dyDescent="0.25">
      <c r="A736" s="798"/>
      <c r="B736" s="798"/>
      <c r="C736" s="798"/>
      <c r="D736" s="798"/>
      <c r="E736" s="798"/>
      <c r="F736" s="798"/>
      <c r="G736" s="798"/>
      <c r="H736" s="798"/>
      <c r="I736" s="798"/>
      <c r="J736" s="798"/>
      <c r="K736" s="798"/>
      <c r="L736" s="798"/>
      <c r="M736" s="798"/>
      <c r="N736" s="791" t="s">
        <v>1589</v>
      </c>
      <c r="O736" s="791"/>
      <c r="P736" s="791" t="s">
        <v>1590</v>
      </c>
      <c r="Q736" s="792" t="s">
        <v>3826</v>
      </c>
      <c r="R736" s="799" t="s">
        <v>3372</v>
      </c>
      <c r="S736" s="804"/>
      <c r="T736" s="878"/>
      <c r="U736" s="789" t="s">
        <v>1491</v>
      </c>
      <c r="V736" s="789"/>
    </row>
    <row r="737" spans="1:24" s="772" customFormat="1" ht="109.5" customHeight="1" x14ac:dyDescent="0.3">
      <c r="A737" s="766"/>
      <c r="B737" s="819"/>
      <c r="C737" s="767"/>
      <c r="D737" s="816"/>
      <c r="E737" s="816"/>
      <c r="F737" s="820"/>
      <c r="G737" s="816"/>
      <c r="H737" s="816"/>
      <c r="I737" s="820"/>
      <c r="J737" s="820"/>
      <c r="K737" s="785" t="s">
        <v>4091</v>
      </c>
      <c r="L737" s="785" t="s">
        <v>4987</v>
      </c>
      <c r="M737" s="820"/>
      <c r="N737" s="792" t="s">
        <v>911</v>
      </c>
      <c r="O737" s="792"/>
      <c r="P737" s="792" t="s">
        <v>912</v>
      </c>
      <c r="Q737" s="792" t="s">
        <v>913</v>
      </c>
      <c r="R737" s="793" t="s">
        <v>3292</v>
      </c>
      <c r="S737" s="793">
        <v>52.94</v>
      </c>
      <c r="T737" s="793">
        <v>72</v>
      </c>
      <c r="U737" s="808" t="s">
        <v>794</v>
      </c>
      <c r="V737" s="808"/>
      <c r="W737" s="770"/>
      <c r="X737" s="771"/>
    </row>
    <row r="738" spans="1:24" s="56" customFormat="1" ht="97.5" x14ac:dyDescent="0.25">
      <c r="A738" s="784"/>
      <c r="B738" s="784"/>
      <c r="C738" s="784"/>
      <c r="D738" s="784"/>
      <c r="E738" s="784"/>
      <c r="F738" s="784"/>
      <c r="G738" s="784"/>
      <c r="H738" s="784"/>
      <c r="I738" s="784"/>
      <c r="J738" s="784"/>
      <c r="K738" s="784"/>
      <c r="L738" s="784"/>
      <c r="M738" s="784"/>
      <c r="N738" s="785" t="s">
        <v>914</v>
      </c>
      <c r="O738" s="785"/>
      <c r="P738" s="873" t="s">
        <v>915</v>
      </c>
      <c r="Q738" s="874" t="s">
        <v>916</v>
      </c>
      <c r="R738" s="787"/>
      <c r="S738" s="787"/>
      <c r="T738" s="787"/>
      <c r="U738" s="789" t="s">
        <v>794</v>
      </c>
      <c r="V738" s="789"/>
    </row>
    <row r="739" spans="1:24" s="56" customFormat="1" ht="62.25" customHeight="1" x14ac:dyDescent="0.25">
      <c r="A739" s="784"/>
      <c r="B739" s="784"/>
      <c r="C739" s="784"/>
      <c r="D739" s="784"/>
      <c r="E739" s="784"/>
      <c r="F739" s="784"/>
      <c r="G739" s="784"/>
      <c r="H739" s="784"/>
      <c r="I739" s="784"/>
      <c r="J739" s="784"/>
      <c r="K739" s="784"/>
      <c r="L739" s="784"/>
      <c r="M739" s="784"/>
      <c r="N739" s="785" t="s">
        <v>917</v>
      </c>
      <c r="O739" s="785"/>
      <c r="P739" s="873" t="s">
        <v>5173</v>
      </c>
      <c r="Q739" s="874" t="s">
        <v>5213</v>
      </c>
      <c r="R739" s="787"/>
      <c r="S739" s="787"/>
      <c r="T739" s="787"/>
      <c r="U739" s="789" t="s">
        <v>794</v>
      </c>
      <c r="V739" s="789"/>
    </row>
    <row r="740" spans="1:24" s="56" customFormat="1" ht="97.5" x14ac:dyDescent="0.25">
      <c r="A740" s="784"/>
      <c r="B740" s="784"/>
      <c r="C740" s="784"/>
      <c r="D740" s="784"/>
      <c r="E740" s="784"/>
      <c r="F740" s="784"/>
      <c r="G740" s="784"/>
      <c r="H740" s="784"/>
      <c r="I740" s="784"/>
      <c r="J740" s="784"/>
      <c r="K740" s="784"/>
      <c r="L740" s="784"/>
      <c r="M740" s="784"/>
      <c r="N740" s="785" t="s">
        <v>920</v>
      </c>
      <c r="O740" s="785"/>
      <c r="P740" s="873" t="s">
        <v>5174</v>
      </c>
      <c r="Q740" s="874" t="s">
        <v>5214</v>
      </c>
      <c r="R740" s="787"/>
      <c r="S740" s="787"/>
      <c r="T740" s="787"/>
      <c r="U740" s="789" t="s">
        <v>794</v>
      </c>
      <c r="V740" s="789"/>
    </row>
    <row r="741" spans="1:24" s="772" customFormat="1" ht="84" customHeight="1" x14ac:dyDescent="0.3">
      <c r="A741" s="766"/>
      <c r="B741" s="819"/>
      <c r="C741" s="767"/>
      <c r="D741" s="816"/>
      <c r="E741" s="816"/>
      <c r="F741" s="820"/>
      <c r="G741" s="816"/>
      <c r="H741" s="816"/>
      <c r="I741" s="820"/>
      <c r="J741" s="820"/>
      <c r="K741" s="785"/>
      <c r="L741" s="785"/>
      <c r="M741" s="820"/>
      <c r="N741" s="792" t="s">
        <v>816</v>
      </c>
      <c r="O741" s="792"/>
      <c r="P741" s="786" t="s">
        <v>1809</v>
      </c>
      <c r="Q741" s="786" t="s">
        <v>1810</v>
      </c>
      <c r="R741" s="787" t="s">
        <v>3292</v>
      </c>
      <c r="S741" s="800">
        <v>0</v>
      </c>
      <c r="T741" s="800">
        <v>100</v>
      </c>
      <c r="U741" s="771"/>
      <c r="V741" s="808" t="s">
        <v>1808</v>
      </c>
      <c r="W741" s="770"/>
      <c r="X741" s="771"/>
    </row>
    <row r="742" spans="1:24" s="801" customFormat="1" ht="58.5" x14ac:dyDescent="0.25">
      <c r="A742" s="798"/>
      <c r="B742" s="798"/>
      <c r="C742" s="798"/>
      <c r="D742" s="798"/>
      <c r="E742" s="798"/>
      <c r="F742" s="798"/>
      <c r="G742" s="798"/>
      <c r="H742" s="798"/>
      <c r="I742" s="798"/>
      <c r="J742" s="798"/>
      <c r="K742" s="798"/>
      <c r="L742" s="798"/>
      <c r="M742" s="798"/>
      <c r="N742" s="785" t="s">
        <v>1811</v>
      </c>
      <c r="O742" s="785"/>
      <c r="P742" s="786" t="s">
        <v>5362</v>
      </c>
      <c r="Q742" s="786" t="s">
        <v>1813</v>
      </c>
      <c r="R742" s="799"/>
      <c r="S742" s="800"/>
      <c r="T742" s="800"/>
      <c r="U742" s="786" t="s">
        <v>4477</v>
      </c>
      <c r="V742" s="786"/>
    </row>
    <row r="743" spans="1:24" s="801" customFormat="1" ht="39" x14ac:dyDescent="0.25">
      <c r="A743" s="798"/>
      <c r="B743" s="798"/>
      <c r="C743" s="798"/>
      <c r="D743" s="798"/>
      <c r="E743" s="798"/>
      <c r="F743" s="798"/>
      <c r="G743" s="798"/>
      <c r="H743" s="798"/>
      <c r="I743" s="798"/>
      <c r="J743" s="798"/>
      <c r="K743" s="798"/>
      <c r="L743" s="798"/>
      <c r="M743" s="798"/>
      <c r="N743" s="785" t="s">
        <v>822</v>
      </c>
      <c r="O743" s="785"/>
      <c r="P743" s="786" t="s">
        <v>5363</v>
      </c>
      <c r="Q743" s="786" t="s">
        <v>5364</v>
      </c>
      <c r="R743" s="799"/>
      <c r="S743" s="800"/>
      <c r="T743" s="800"/>
      <c r="U743" s="786" t="s">
        <v>4477</v>
      </c>
      <c r="V743" s="786"/>
    </row>
    <row r="744" spans="1:24" s="801" customFormat="1" ht="39" x14ac:dyDescent="0.25">
      <c r="A744" s="798"/>
      <c r="B744" s="798"/>
      <c r="C744" s="798"/>
      <c r="D744" s="798"/>
      <c r="E744" s="798"/>
      <c r="F744" s="798"/>
      <c r="G744" s="798"/>
      <c r="H744" s="798"/>
      <c r="I744" s="798"/>
      <c r="J744" s="798"/>
      <c r="K744" s="798"/>
      <c r="L744" s="798"/>
      <c r="M744" s="798"/>
      <c r="N744" s="785" t="s">
        <v>1816</v>
      </c>
      <c r="O744" s="785"/>
      <c r="P744" s="786" t="s">
        <v>5365</v>
      </c>
      <c r="Q744" s="786" t="s">
        <v>1818</v>
      </c>
      <c r="R744" s="799"/>
      <c r="S744" s="800"/>
      <c r="T744" s="800"/>
      <c r="U744" s="786" t="s">
        <v>4477</v>
      </c>
      <c r="V744" s="786"/>
    </row>
    <row r="745" spans="1:24" s="772" customFormat="1" ht="63.75" customHeight="1" x14ac:dyDescent="0.3">
      <c r="A745" s="766"/>
      <c r="B745" s="819"/>
      <c r="C745" s="767"/>
      <c r="D745" s="816"/>
      <c r="E745" s="816"/>
      <c r="F745" s="820"/>
      <c r="G745" s="816"/>
      <c r="H745" s="816"/>
      <c r="I745" s="820"/>
      <c r="J745" s="820"/>
      <c r="K745" s="785"/>
      <c r="L745" s="785"/>
      <c r="M745" s="820"/>
      <c r="N745" s="792" t="s">
        <v>1617</v>
      </c>
      <c r="O745" s="792"/>
      <c r="P745" s="786" t="s">
        <v>1618</v>
      </c>
      <c r="Q745" s="786" t="s">
        <v>1619</v>
      </c>
      <c r="R745" s="787" t="s">
        <v>3292</v>
      </c>
      <c r="S745" s="787">
        <v>0</v>
      </c>
      <c r="T745" s="795">
        <v>21.490836055004927</v>
      </c>
      <c r="U745" s="771"/>
      <c r="V745" s="808" t="s">
        <v>4474</v>
      </c>
      <c r="W745" s="770"/>
      <c r="X745" s="771"/>
    </row>
    <row r="746" spans="1:24" s="56" customFormat="1" ht="78" x14ac:dyDescent="0.25">
      <c r="A746" s="784"/>
      <c r="B746" s="784"/>
      <c r="C746" s="784"/>
      <c r="D746" s="784"/>
      <c r="E746" s="784"/>
      <c r="F746" s="784"/>
      <c r="G746" s="784"/>
      <c r="H746" s="784"/>
      <c r="I746" s="784"/>
      <c r="J746" s="784"/>
      <c r="K746" s="784"/>
      <c r="L746" s="784"/>
      <c r="M746" s="784"/>
      <c r="N746" s="785" t="s">
        <v>1620</v>
      </c>
      <c r="O746" s="785"/>
      <c r="P746" s="785" t="s">
        <v>1621</v>
      </c>
      <c r="Q746" s="786" t="s">
        <v>3652</v>
      </c>
      <c r="R746" s="787"/>
      <c r="S746" s="787"/>
      <c r="T746" s="787"/>
      <c r="U746" s="789" t="s">
        <v>3403</v>
      </c>
      <c r="V746" s="789"/>
    </row>
    <row r="747" spans="1:24" s="56" customFormat="1" ht="58.5" x14ac:dyDescent="0.25">
      <c r="A747" s="784"/>
      <c r="B747" s="784"/>
      <c r="C747" s="784"/>
      <c r="D747" s="784"/>
      <c r="E747" s="784"/>
      <c r="F747" s="784"/>
      <c r="G747" s="784"/>
      <c r="H747" s="784"/>
      <c r="I747" s="784"/>
      <c r="J747" s="784"/>
      <c r="K747" s="784"/>
      <c r="L747" s="784"/>
      <c r="M747" s="784"/>
      <c r="N747" s="785" t="s">
        <v>1623</v>
      </c>
      <c r="O747" s="785"/>
      <c r="P747" s="785" t="s">
        <v>5366</v>
      </c>
      <c r="Q747" s="786" t="s">
        <v>3735</v>
      </c>
      <c r="R747" s="787"/>
      <c r="S747" s="787"/>
      <c r="T747" s="787"/>
      <c r="U747" s="789" t="s">
        <v>3403</v>
      </c>
      <c r="V747" s="789"/>
    </row>
    <row r="748" spans="1:24" s="772" customFormat="1" ht="129" customHeight="1" x14ac:dyDescent="0.3">
      <c r="A748" s="766"/>
      <c r="B748" s="819"/>
      <c r="C748" s="767"/>
      <c r="D748" s="816"/>
      <c r="E748" s="816"/>
      <c r="F748" s="820"/>
      <c r="G748" s="816"/>
      <c r="H748" s="816"/>
      <c r="I748" s="820"/>
      <c r="J748" s="820"/>
      <c r="K748" s="785"/>
      <c r="L748" s="785"/>
      <c r="M748" s="820"/>
      <c r="N748" s="807" t="s">
        <v>5855</v>
      </c>
      <c r="O748" s="792"/>
      <c r="P748" s="786" t="s">
        <v>2077</v>
      </c>
      <c r="Q748" s="786" t="s">
        <v>4861</v>
      </c>
      <c r="R748" s="804"/>
      <c r="S748" s="804"/>
      <c r="T748" s="804"/>
      <c r="U748" s="808"/>
      <c r="V748" s="808" t="s">
        <v>3518</v>
      </c>
      <c r="W748" s="770"/>
      <c r="X748" s="771"/>
    </row>
    <row r="749" spans="1:24" s="772" customFormat="1" ht="66.400000000000006" customHeight="1" x14ac:dyDescent="0.3">
      <c r="A749" s="766"/>
      <c r="B749" s="819"/>
      <c r="C749" s="767"/>
      <c r="D749" s="816"/>
      <c r="E749" s="816"/>
      <c r="F749" s="820"/>
      <c r="G749" s="816"/>
      <c r="H749" s="816"/>
      <c r="I749" s="820"/>
      <c r="J749" s="820"/>
      <c r="K749" s="785"/>
      <c r="L749" s="785"/>
      <c r="M749" s="820"/>
      <c r="N749" s="785" t="s">
        <v>1638</v>
      </c>
      <c r="O749" s="786"/>
      <c r="P749" s="786" t="s">
        <v>2079</v>
      </c>
      <c r="Q749" s="786" t="s">
        <v>2080</v>
      </c>
      <c r="R749" s="804"/>
      <c r="S749" s="804"/>
      <c r="T749" s="804"/>
      <c r="U749" s="808"/>
      <c r="V749" s="808"/>
      <c r="W749" s="770"/>
      <c r="X749" s="771"/>
    </row>
    <row r="750" spans="1:24" s="856" customFormat="1" ht="68.25" customHeight="1" x14ac:dyDescent="0.3">
      <c r="A750" s="766"/>
      <c r="B750" s="819"/>
      <c r="C750" s="767"/>
      <c r="D750" s="816"/>
      <c r="E750" s="816"/>
      <c r="F750" s="820"/>
      <c r="G750" s="816"/>
      <c r="H750" s="816"/>
      <c r="I750" s="820"/>
      <c r="J750" s="820"/>
      <c r="K750" s="785"/>
      <c r="L750" s="785"/>
      <c r="M750" s="820"/>
      <c r="N750" s="851" t="s">
        <v>5847</v>
      </c>
      <c r="O750" s="851"/>
      <c r="P750" s="851"/>
      <c r="Q750" s="851" t="s">
        <v>5856</v>
      </c>
      <c r="R750" s="852"/>
      <c r="S750" s="852"/>
      <c r="T750" s="852"/>
      <c r="U750" s="853"/>
      <c r="V750" s="853" t="s">
        <v>3518</v>
      </c>
      <c r="W750" s="854"/>
      <c r="X750" s="855"/>
    </row>
    <row r="751" spans="1:24" s="772" customFormat="1" ht="101.65" customHeight="1" x14ac:dyDescent="0.3">
      <c r="A751" s="766"/>
      <c r="B751" s="819"/>
      <c r="C751" s="767"/>
      <c r="D751" s="816"/>
      <c r="E751" s="816"/>
      <c r="F751" s="820"/>
      <c r="G751" s="816"/>
      <c r="H751" s="816"/>
      <c r="I751" s="820"/>
      <c r="J751" s="820"/>
      <c r="K751" s="785"/>
      <c r="L751" s="785"/>
      <c r="M751" s="820"/>
      <c r="N751" s="791" t="s">
        <v>3255</v>
      </c>
      <c r="O751" s="889"/>
      <c r="P751" s="786" t="s">
        <v>3884</v>
      </c>
      <c r="Q751" s="786" t="s">
        <v>3252</v>
      </c>
      <c r="R751" s="787" t="s">
        <v>3292</v>
      </c>
      <c r="S751" s="795">
        <v>45</v>
      </c>
      <c r="T751" s="795">
        <v>70</v>
      </c>
      <c r="U751" s="791"/>
      <c r="V751" s="791" t="s">
        <v>1491</v>
      </c>
      <c r="W751" s="770"/>
      <c r="X751" s="771"/>
    </row>
    <row r="752" spans="1:24" s="56" customFormat="1" ht="156" x14ac:dyDescent="0.25">
      <c r="A752" s="784"/>
      <c r="B752" s="784"/>
      <c r="C752" s="784"/>
      <c r="D752" s="784"/>
      <c r="E752" s="784"/>
      <c r="F752" s="784"/>
      <c r="G752" s="784"/>
      <c r="H752" s="784"/>
      <c r="I752" s="784"/>
      <c r="J752" s="784"/>
      <c r="K752" s="784"/>
      <c r="L752" s="784"/>
      <c r="M752" s="784"/>
      <c r="N752" s="785" t="s">
        <v>1577</v>
      </c>
      <c r="O752" s="785"/>
      <c r="P752" s="785" t="s">
        <v>1578</v>
      </c>
      <c r="Q752" s="786" t="s">
        <v>3653</v>
      </c>
      <c r="R752" s="799" t="s">
        <v>3372</v>
      </c>
      <c r="S752" s="799"/>
      <c r="T752" s="800"/>
      <c r="U752" s="789" t="s">
        <v>1491</v>
      </c>
      <c r="V752" s="789"/>
    </row>
    <row r="753" spans="1:24" s="801" customFormat="1" ht="156" x14ac:dyDescent="0.25">
      <c r="A753" s="798"/>
      <c r="B753" s="798"/>
      <c r="C753" s="798"/>
      <c r="D753" s="798"/>
      <c r="E753" s="798"/>
      <c r="F753" s="798"/>
      <c r="G753" s="798"/>
      <c r="H753" s="798"/>
      <c r="I753" s="798"/>
      <c r="J753" s="798"/>
      <c r="K753" s="798"/>
      <c r="L753" s="798"/>
      <c r="M753" s="798"/>
      <c r="N753" s="785" t="s">
        <v>1580</v>
      </c>
      <c r="O753" s="785"/>
      <c r="P753" s="785" t="s">
        <v>1581</v>
      </c>
      <c r="Q753" s="786" t="s">
        <v>3689</v>
      </c>
      <c r="R753" s="799" t="s">
        <v>3522</v>
      </c>
      <c r="S753" s="799"/>
      <c r="T753" s="800"/>
      <c r="U753" s="789" t="s">
        <v>1491</v>
      </c>
      <c r="V753" s="789"/>
    </row>
    <row r="754" spans="1:24" s="801" customFormat="1" ht="156" x14ac:dyDescent="0.25">
      <c r="A754" s="798"/>
      <c r="B754" s="798"/>
      <c r="C754" s="798"/>
      <c r="D754" s="798"/>
      <c r="E754" s="798"/>
      <c r="F754" s="798"/>
      <c r="G754" s="798"/>
      <c r="H754" s="798"/>
      <c r="I754" s="798"/>
      <c r="J754" s="798"/>
      <c r="K754" s="798"/>
      <c r="L754" s="798"/>
      <c r="M754" s="798"/>
      <c r="N754" s="785" t="s">
        <v>1582</v>
      </c>
      <c r="O754" s="785"/>
      <c r="P754" s="785" t="s">
        <v>1583</v>
      </c>
      <c r="Q754" s="786" t="s">
        <v>3818</v>
      </c>
      <c r="R754" s="799" t="s">
        <v>3372</v>
      </c>
      <c r="S754" s="799"/>
      <c r="T754" s="800"/>
      <c r="U754" s="789" t="s">
        <v>1491</v>
      </c>
      <c r="V754" s="789"/>
    </row>
    <row r="755" spans="1:24" s="817" customFormat="1" ht="156" x14ac:dyDescent="0.25">
      <c r="A755" s="798"/>
      <c r="B755" s="798"/>
      <c r="C755" s="798"/>
      <c r="D755" s="798"/>
      <c r="E755" s="798"/>
      <c r="F755" s="798"/>
      <c r="G755" s="798"/>
      <c r="H755" s="798"/>
      <c r="I755" s="798"/>
      <c r="J755" s="798"/>
      <c r="K755" s="798"/>
      <c r="L755" s="798"/>
      <c r="M755" s="798"/>
      <c r="N755" s="785" t="s">
        <v>1584</v>
      </c>
      <c r="O755" s="785"/>
      <c r="P755" s="785" t="s">
        <v>1585</v>
      </c>
      <c r="Q755" s="786" t="s">
        <v>3819</v>
      </c>
      <c r="R755" s="799" t="s">
        <v>3372</v>
      </c>
      <c r="S755" s="799"/>
      <c r="T755" s="800"/>
      <c r="U755" s="789" t="s">
        <v>1491</v>
      </c>
      <c r="V755" s="789"/>
    </row>
    <row r="756" spans="1:24" s="817" customFormat="1" ht="156" x14ac:dyDescent="0.25">
      <c r="A756" s="798"/>
      <c r="B756" s="798"/>
      <c r="C756" s="798"/>
      <c r="D756" s="798"/>
      <c r="E756" s="798"/>
      <c r="F756" s="798"/>
      <c r="G756" s="798"/>
      <c r="H756" s="798"/>
      <c r="I756" s="798"/>
      <c r="J756" s="798"/>
      <c r="K756" s="798"/>
      <c r="L756" s="798"/>
      <c r="M756" s="798"/>
      <c r="N756" s="785" t="s">
        <v>1586</v>
      </c>
      <c r="O756" s="785"/>
      <c r="P756" s="785" t="s">
        <v>1587</v>
      </c>
      <c r="Q756" s="786" t="s">
        <v>3820</v>
      </c>
      <c r="R756" s="799" t="s">
        <v>3372</v>
      </c>
      <c r="S756" s="799"/>
      <c r="T756" s="800"/>
      <c r="U756" s="789" t="s">
        <v>1491</v>
      </c>
      <c r="V756" s="789"/>
    </row>
    <row r="757" spans="1:24" s="817" customFormat="1" ht="156" x14ac:dyDescent="0.25">
      <c r="A757" s="798"/>
      <c r="B757" s="798"/>
      <c r="C757" s="798"/>
      <c r="D757" s="798"/>
      <c r="E757" s="798"/>
      <c r="F757" s="798"/>
      <c r="G757" s="798"/>
      <c r="H757" s="798"/>
      <c r="I757" s="798"/>
      <c r="J757" s="798"/>
      <c r="K757" s="798"/>
      <c r="L757" s="798"/>
      <c r="M757" s="798"/>
      <c r="N757" s="791" t="s">
        <v>1589</v>
      </c>
      <c r="O757" s="791"/>
      <c r="P757" s="791" t="s">
        <v>1590</v>
      </c>
      <c r="Q757" s="792" t="s">
        <v>3826</v>
      </c>
      <c r="R757" s="799" t="s">
        <v>3372</v>
      </c>
      <c r="S757" s="804"/>
      <c r="T757" s="878"/>
      <c r="U757" s="789" t="s">
        <v>1491</v>
      </c>
      <c r="V757" s="789"/>
    </row>
    <row r="758" spans="1:24" s="772" customFormat="1" ht="140.25" customHeight="1" x14ac:dyDescent="0.3">
      <c r="A758" s="766"/>
      <c r="B758" s="819"/>
      <c r="C758" s="767"/>
      <c r="D758" s="816" t="s">
        <v>5857</v>
      </c>
      <c r="E758" s="816" t="s">
        <v>5858</v>
      </c>
      <c r="F758" s="890">
        <v>9917</v>
      </c>
      <c r="G758" s="820">
        <v>9.9960000000000004</v>
      </c>
      <c r="H758" s="820">
        <v>10.036</v>
      </c>
      <c r="I758" s="820">
        <v>10.076000000000001</v>
      </c>
      <c r="J758" s="890">
        <v>10116</v>
      </c>
      <c r="K758" s="785"/>
      <c r="L758" s="785"/>
      <c r="M758" s="890"/>
      <c r="N758" s="792" t="s">
        <v>2701</v>
      </c>
      <c r="O758" s="792"/>
      <c r="P758" s="786" t="s">
        <v>2702</v>
      </c>
      <c r="Q758" s="786" t="s">
        <v>2703</v>
      </c>
      <c r="R758" s="787" t="s">
        <v>3292</v>
      </c>
      <c r="S758" s="787">
        <v>16.420000000000002</v>
      </c>
      <c r="T758" s="787">
        <v>26.67</v>
      </c>
      <c r="U758" s="808" t="s">
        <v>2611</v>
      </c>
      <c r="V758" s="808" t="s">
        <v>4091</v>
      </c>
      <c r="W758" s="770"/>
      <c r="X758" s="771"/>
    </row>
    <row r="759" spans="1:24" s="64" customFormat="1" ht="103.5" customHeight="1" x14ac:dyDescent="0.25">
      <c r="A759" s="784"/>
      <c r="B759" s="784"/>
      <c r="C759" s="784"/>
      <c r="D759" s="784"/>
      <c r="E759" s="784"/>
      <c r="F759" s="784"/>
      <c r="G759" s="784"/>
      <c r="H759" s="784"/>
      <c r="I759" s="784"/>
      <c r="J759" s="784"/>
      <c r="K759" s="784"/>
      <c r="L759" s="784"/>
      <c r="M759" s="784"/>
      <c r="N759" s="767" t="s">
        <v>2704</v>
      </c>
      <c r="O759" s="767"/>
      <c r="P759" s="775" t="s">
        <v>5369</v>
      </c>
      <c r="Q759" s="775" t="s">
        <v>3767</v>
      </c>
      <c r="R759" s="787"/>
      <c r="S759" s="787"/>
      <c r="T759" s="787"/>
      <c r="U759" s="789" t="s">
        <v>2611</v>
      </c>
      <c r="V759" s="789"/>
    </row>
    <row r="760" spans="1:24" s="64" customFormat="1" ht="81" customHeight="1" x14ac:dyDescent="0.25">
      <c r="A760" s="784"/>
      <c r="B760" s="784"/>
      <c r="C760" s="784"/>
      <c r="D760" s="784"/>
      <c r="E760" s="784"/>
      <c r="F760" s="784"/>
      <c r="G760" s="784"/>
      <c r="H760" s="784"/>
      <c r="I760" s="784"/>
      <c r="J760" s="784"/>
      <c r="K760" s="784"/>
      <c r="L760" s="784"/>
      <c r="M760" s="784"/>
      <c r="N760" s="767" t="s">
        <v>2707</v>
      </c>
      <c r="O760" s="767"/>
      <c r="P760" s="775" t="s">
        <v>5367</v>
      </c>
      <c r="Q760" s="775" t="s">
        <v>5368</v>
      </c>
      <c r="R760" s="787"/>
      <c r="S760" s="787"/>
      <c r="T760" s="787"/>
      <c r="U760" s="789" t="s">
        <v>2611</v>
      </c>
      <c r="V760" s="789"/>
    </row>
    <row r="761" spans="1:24" s="772" customFormat="1" ht="81" customHeight="1" x14ac:dyDescent="0.3">
      <c r="A761" s="766"/>
      <c r="B761" s="819"/>
      <c r="C761" s="767"/>
      <c r="D761" s="816"/>
      <c r="E761" s="816"/>
      <c r="F761" s="890"/>
      <c r="G761" s="816"/>
      <c r="H761" s="816"/>
      <c r="I761" s="890"/>
      <c r="J761" s="890"/>
      <c r="K761" s="785"/>
      <c r="L761" s="785"/>
      <c r="M761" s="890"/>
      <c r="N761" s="791" t="s">
        <v>3253</v>
      </c>
      <c r="O761" s="791"/>
      <c r="P761" s="786" t="s">
        <v>2848</v>
      </c>
      <c r="Q761" s="786" t="s">
        <v>3254</v>
      </c>
      <c r="R761" s="787" t="s">
        <v>3292</v>
      </c>
      <c r="S761" s="795">
        <v>4.5835169678272365</v>
      </c>
      <c r="T761" s="795">
        <v>20.8</v>
      </c>
      <c r="U761" s="797" t="s">
        <v>4091</v>
      </c>
      <c r="V761" s="797" t="s">
        <v>2816</v>
      </c>
      <c r="W761" s="770"/>
      <c r="X761" s="771"/>
    </row>
    <row r="762" spans="1:24" s="56" customFormat="1" ht="58.5" x14ac:dyDescent="0.25">
      <c r="A762" s="784"/>
      <c r="B762" s="784"/>
      <c r="C762" s="784"/>
      <c r="D762" s="784"/>
      <c r="E762" s="784"/>
      <c r="F762" s="784"/>
      <c r="G762" s="784"/>
      <c r="H762" s="784"/>
      <c r="I762" s="784"/>
      <c r="J762" s="784"/>
      <c r="K762" s="784"/>
      <c r="L762" s="784"/>
      <c r="M762" s="784"/>
      <c r="N762" s="785" t="s">
        <v>2862</v>
      </c>
      <c r="O762" s="785"/>
      <c r="P762" s="814" t="s">
        <v>5121</v>
      </c>
      <c r="Q762" s="815" t="s">
        <v>5200</v>
      </c>
      <c r="R762" s="799"/>
      <c r="S762" s="799"/>
      <c r="T762" s="800"/>
      <c r="U762" s="789" t="s">
        <v>2816</v>
      </c>
      <c r="V762" s="789"/>
    </row>
    <row r="763" spans="1:24" s="801" customFormat="1" ht="58.5" x14ac:dyDescent="0.25">
      <c r="A763" s="798"/>
      <c r="B763" s="798"/>
      <c r="C763" s="798"/>
      <c r="D763" s="798"/>
      <c r="E763" s="798"/>
      <c r="F763" s="798"/>
      <c r="G763" s="798"/>
      <c r="H763" s="798"/>
      <c r="I763" s="798"/>
      <c r="J763" s="798"/>
      <c r="K763" s="798"/>
      <c r="L763" s="798"/>
      <c r="M763" s="798"/>
      <c r="N763" s="785" t="s">
        <v>2877</v>
      </c>
      <c r="O763" s="785"/>
      <c r="P763" s="815" t="s">
        <v>5122</v>
      </c>
      <c r="Q763" s="815" t="s">
        <v>5123</v>
      </c>
      <c r="R763" s="799"/>
      <c r="S763" s="799"/>
      <c r="T763" s="800"/>
      <c r="U763" s="789" t="s">
        <v>2816</v>
      </c>
      <c r="V763" s="789"/>
    </row>
    <row r="764" spans="1:24" s="801" customFormat="1" ht="58.5" x14ac:dyDescent="0.25">
      <c r="A764" s="798"/>
      <c r="B764" s="798"/>
      <c r="C764" s="798"/>
      <c r="D764" s="798"/>
      <c r="E764" s="798"/>
      <c r="F764" s="798"/>
      <c r="G764" s="798"/>
      <c r="H764" s="798"/>
      <c r="I764" s="798"/>
      <c r="J764" s="798"/>
      <c r="K764" s="798"/>
      <c r="L764" s="798"/>
      <c r="M764" s="798"/>
      <c r="N764" s="785" t="s">
        <v>2865</v>
      </c>
      <c r="O764" s="785"/>
      <c r="P764" s="815" t="s">
        <v>5124</v>
      </c>
      <c r="Q764" s="815" t="s">
        <v>5125</v>
      </c>
      <c r="R764" s="799"/>
      <c r="S764" s="799"/>
      <c r="T764" s="800"/>
      <c r="U764" s="789" t="s">
        <v>2816</v>
      </c>
      <c r="V764" s="789"/>
    </row>
    <row r="765" spans="1:24" s="772" customFormat="1" ht="77.650000000000006" customHeight="1" x14ac:dyDescent="0.3">
      <c r="A765" s="766"/>
      <c r="B765" s="819"/>
      <c r="C765" s="767"/>
      <c r="D765" s="816"/>
      <c r="E765" s="816"/>
      <c r="F765" s="890"/>
      <c r="G765" s="816"/>
      <c r="H765" s="816"/>
      <c r="I765" s="890"/>
      <c r="J765" s="890"/>
      <c r="K765" s="785"/>
      <c r="L765" s="785"/>
      <c r="M765" s="890"/>
      <c r="N765" s="791" t="s">
        <v>1126</v>
      </c>
      <c r="O765" s="791"/>
      <c r="P765" s="786" t="s">
        <v>1127</v>
      </c>
      <c r="Q765" s="792" t="s">
        <v>5859</v>
      </c>
      <c r="R765" s="787" t="s">
        <v>3292</v>
      </c>
      <c r="S765" s="795">
        <v>16.399999999999999</v>
      </c>
      <c r="T765" s="795">
        <v>100</v>
      </c>
      <c r="U765" s="797" t="s">
        <v>4091</v>
      </c>
      <c r="V765" s="797" t="s">
        <v>4480</v>
      </c>
      <c r="W765" s="770"/>
      <c r="X765" s="771"/>
    </row>
    <row r="766" spans="1:24" s="56" customFormat="1" ht="97.5" x14ac:dyDescent="0.25">
      <c r="A766" s="784"/>
      <c r="B766" s="784"/>
      <c r="C766" s="784"/>
      <c r="D766" s="784"/>
      <c r="E766" s="784"/>
      <c r="F766" s="784"/>
      <c r="G766" s="784"/>
      <c r="H766" s="784"/>
      <c r="I766" s="784"/>
      <c r="J766" s="784"/>
      <c r="K766" s="784"/>
      <c r="L766" s="784"/>
      <c r="M766" s="784"/>
      <c r="N766" s="785" t="s">
        <v>1129</v>
      </c>
      <c r="O766" s="785"/>
      <c r="P766" s="814" t="s">
        <v>1130</v>
      </c>
      <c r="Q766" s="815" t="s">
        <v>5156</v>
      </c>
      <c r="R766" s="799"/>
      <c r="S766" s="799"/>
      <c r="T766" s="799"/>
      <c r="U766" s="789" t="s">
        <v>4480</v>
      </c>
      <c r="V766" s="789"/>
    </row>
    <row r="767" spans="1:24" s="803" customFormat="1" ht="97.5" x14ac:dyDescent="0.25">
      <c r="A767" s="802"/>
      <c r="B767" s="802"/>
      <c r="C767" s="802"/>
      <c r="D767" s="802"/>
      <c r="E767" s="802"/>
      <c r="F767" s="802"/>
      <c r="G767" s="802"/>
      <c r="H767" s="802"/>
      <c r="I767" s="802"/>
      <c r="J767" s="802"/>
      <c r="K767" s="802"/>
      <c r="L767" s="802"/>
      <c r="M767" s="802"/>
      <c r="N767" s="785" t="s">
        <v>1132</v>
      </c>
      <c r="O767" s="785"/>
      <c r="P767" s="814" t="s">
        <v>5155</v>
      </c>
      <c r="Q767" s="815" t="s">
        <v>5154</v>
      </c>
      <c r="R767" s="799"/>
      <c r="S767" s="799"/>
      <c r="T767" s="799"/>
      <c r="U767" s="789" t="s">
        <v>4480</v>
      </c>
      <c r="V767" s="789"/>
    </row>
    <row r="768" spans="1:24" s="803" customFormat="1" ht="58.5" x14ac:dyDescent="0.25">
      <c r="A768" s="802"/>
      <c r="B768" s="802"/>
      <c r="C768" s="802"/>
      <c r="D768" s="802"/>
      <c r="E768" s="802"/>
      <c r="F768" s="802"/>
      <c r="G768" s="802"/>
      <c r="H768" s="802"/>
      <c r="I768" s="802"/>
      <c r="J768" s="802"/>
      <c r="K768" s="802"/>
      <c r="L768" s="802"/>
      <c r="M768" s="802"/>
      <c r="N768" s="785" t="s">
        <v>1135</v>
      </c>
      <c r="O768" s="785"/>
      <c r="P768" s="814" t="s">
        <v>1136</v>
      </c>
      <c r="Q768" s="815" t="s">
        <v>5159</v>
      </c>
      <c r="R768" s="799"/>
      <c r="S768" s="799"/>
      <c r="T768" s="799"/>
      <c r="U768" s="789" t="s">
        <v>4480</v>
      </c>
      <c r="V768" s="789"/>
    </row>
    <row r="769" spans="1:24" s="803" customFormat="1" ht="78" x14ac:dyDescent="0.25">
      <c r="A769" s="802"/>
      <c r="B769" s="802"/>
      <c r="C769" s="802"/>
      <c r="D769" s="802"/>
      <c r="E769" s="802"/>
      <c r="F769" s="802"/>
      <c r="G769" s="802"/>
      <c r="H769" s="802"/>
      <c r="I769" s="802"/>
      <c r="J769" s="802"/>
      <c r="K769" s="802"/>
      <c r="L769" s="802"/>
      <c r="M769" s="802"/>
      <c r="N769" s="785" t="s">
        <v>1138</v>
      </c>
      <c r="O769" s="785"/>
      <c r="P769" s="814" t="s">
        <v>5160</v>
      </c>
      <c r="Q769" s="815" t="s">
        <v>1140</v>
      </c>
      <c r="R769" s="799"/>
      <c r="S769" s="799"/>
      <c r="T769" s="799"/>
      <c r="U769" s="789" t="s">
        <v>4480</v>
      </c>
      <c r="V769" s="789"/>
    </row>
    <row r="770" spans="1:24" s="772" customFormat="1" ht="293.25" customHeight="1" x14ac:dyDescent="0.3">
      <c r="A770" s="766">
        <v>4</v>
      </c>
      <c r="B770" s="775" t="s">
        <v>3408</v>
      </c>
      <c r="C770" s="775" t="s">
        <v>5860</v>
      </c>
      <c r="D770" s="775" t="s">
        <v>5861</v>
      </c>
      <c r="E770" s="775" t="s">
        <v>3412</v>
      </c>
      <c r="F770" s="776">
        <v>20.25</v>
      </c>
      <c r="G770" s="843">
        <v>20.25</v>
      </c>
      <c r="H770" s="843">
        <v>27.75</v>
      </c>
      <c r="I770" s="843">
        <v>30.25</v>
      </c>
      <c r="J770" s="776" t="s">
        <v>5862</v>
      </c>
      <c r="K770" s="891" t="s">
        <v>4091</v>
      </c>
      <c r="L770" s="891" t="s">
        <v>5863</v>
      </c>
      <c r="M770" s="1003" t="s">
        <v>5864</v>
      </c>
      <c r="N770" s="1014" t="s">
        <v>1201</v>
      </c>
      <c r="O770" s="808"/>
      <c r="P770" s="786" t="s">
        <v>1202</v>
      </c>
      <c r="Q770" s="1021" t="s">
        <v>5865</v>
      </c>
      <c r="R770" s="787" t="s">
        <v>3414</v>
      </c>
      <c r="S770" s="787" t="s">
        <v>4086</v>
      </c>
      <c r="T770" s="787" t="s">
        <v>3415</v>
      </c>
      <c r="U770" s="1014" t="s">
        <v>1177</v>
      </c>
      <c r="V770" s="1004"/>
      <c r="W770" s="770"/>
      <c r="X770" s="771"/>
    </row>
    <row r="771" spans="1:24" s="772" customFormat="1" ht="68.849999999999994" customHeight="1" x14ac:dyDescent="0.3">
      <c r="A771" s="766"/>
      <c r="B771" s="819"/>
      <c r="C771" s="775"/>
      <c r="D771" s="775"/>
      <c r="E771" s="775" t="s">
        <v>3413</v>
      </c>
      <c r="F771" s="776">
        <v>88.37</v>
      </c>
      <c r="G771" s="843">
        <v>88.02</v>
      </c>
      <c r="H771" s="843">
        <v>89.01</v>
      </c>
      <c r="I771" s="843">
        <v>89.09</v>
      </c>
      <c r="J771" s="776" t="s">
        <v>5866</v>
      </c>
      <c r="K771" s="891"/>
      <c r="L771" s="891"/>
      <c r="M771" s="1019"/>
      <c r="N771" s="1020"/>
      <c r="O771" s="808"/>
      <c r="P771" s="779"/>
      <c r="Q771" s="1020"/>
      <c r="R771" s="892"/>
      <c r="S771" s="892"/>
      <c r="T771" s="892"/>
      <c r="U771" s="1020"/>
      <c r="V771" s="1004"/>
      <c r="W771" s="770"/>
      <c r="X771" s="771"/>
    </row>
    <row r="772" spans="1:24" s="56" customFormat="1" ht="78" x14ac:dyDescent="0.25">
      <c r="A772" s="784"/>
      <c r="B772" s="784"/>
      <c r="C772" s="784"/>
      <c r="D772" s="784"/>
      <c r="E772" s="784"/>
      <c r="F772" s="784"/>
      <c r="G772" s="784"/>
      <c r="H772" s="784"/>
      <c r="I772" s="784"/>
      <c r="J772" s="784"/>
      <c r="K772" s="784"/>
      <c r="L772" s="784"/>
      <c r="M772" s="784"/>
      <c r="N772" s="785" t="s">
        <v>1204</v>
      </c>
      <c r="O772" s="785"/>
      <c r="P772" s="785" t="s">
        <v>5372</v>
      </c>
      <c r="Q772" s="786" t="s">
        <v>5371</v>
      </c>
      <c r="R772" s="799"/>
      <c r="S772" s="799"/>
      <c r="T772" s="799"/>
      <c r="U772" s="789" t="s">
        <v>1177</v>
      </c>
      <c r="V772" s="1004"/>
    </row>
    <row r="773" spans="1:24" s="803" customFormat="1" ht="58.5" x14ac:dyDescent="0.25">
      <c r="A773" s="802"/>
      <c r="B773" s="802"/>
      <c r="C773" s="802"/>
      <c r="D773" s="802"/>
      <c r="E773" s="802"/>
      <c r="F773" s="802"/>
      <c r="G773" s="802"/>
      <c r="H773" s="802"/>
      <c r="I773" s="802"/>
      <c r="J773" s="802"/>
      <c r="K773" s="802"/>
      <c r="L773" s="802"/>
      <c r="M773" s="802"/>
      <c r="N773" s="785" t="s">
        <v>1207</v>
      </c>
      <c r="O773" s="785"/>
      <c r="P773" s="785" t="s">
        <v>5370</v>
      </c>
      <c r="Q773" s="786" t="s">
        <v>1209</v>
      </c>
      <c r="R773" s="799"/>
      <c r="S773" s="799"/>
      <c r="T773" s="799"/>
      <c r="U773" s="789" t="s">
        <v>1177</v>
      </c>
      <c r="V773" s="1004"/>
    </row>
    <row r="774" spans="1:24" s="803" customFormat="1" ht="36.75" customHeight="1" x14ac:dyDescent="0.25">
      <c r="A774" s="802"/>
      <c r="B774" s="802"/>
      <c r="C774" s="802"/>
      <c r="D774" s="802"/>
      <c r="E774" s="802"/>
      <c r="F774" s="802"/>
      <c r="G774" s="802"/>
      <c r="H774" s="802"/>
      <c r="I774" s="802"/>
      <c r="J774" s="802"/>
      <c r="K774" s="802"/>
      <c r="L774" s="802"/>
      <c r="M774" s="802"/>
      <c r="N774" s="785" t="s">
        <v>1210</v>
      </c>
      <c r="O774" s="785"/>
      <c r="P774" s="868" t="s">
        <v>5373</v>
      </c>
      <c r="Q774" s="786" t="s">
        <v>1211</v>
      </c>
      <c r="R774" s="799"/>
      <c r="S774" s="799"/>
      <c r="T774" s="799"/>
      <c r="U774" s="789" t="s">
        <v>1177</v>
      </c>
      <c r="V774" s="1004"/>
    </row>
    <row r="775" spans="1:24" s="803" customFormat="1" ht="58.5" x14ac:dyDescent="0.25">
      <c r="A775" s="802"/>
      <c r="B775" s="802"/>
      <c r="C775" s="802"/>
      <c r="D775" s="802"/>
      <c r="E775" s="802"/>
      <c r="F775" s="802"/>
      <c r="G775" s="802"/>
      <c r="H775" s="802"/>
      <c r="I775" s="802"/>
      <c r="J775" s="802"/>
      <c r="K775" s="802"/>
      <c r="L775" s="802"/>
      <c r="M775" s="802"/>
      <c r="N775" s="785" t="s">
        <v>1212</v>
      </c>
      <c r="O775" s="785"/>
      <c r="P775" s="785" t="s">
        <v>5374</v>
      </c>
      <c r="Q775" s="786" t="s">
        <v>1214</v>
      </c>
      <c r="R775" s="799"/>
      <c r="S775" s="799"/>
      <c r="T775" s="799"/>
      <c r="U775" s="789" t="s">
        <v>1177</v>
      </c>
      <c r="V775" s="1004"/>
    </row>
    <row r="776" spans="1:24" s="803" customFormat="1" ht="34.5" customHeight="1" x14ac:dyDescent="0.25">
      <c r="A776" s="802"/>
      <c r="B776" s="802"/>
      <c r="C776" s="802"/>
      <c r="D776" s="802"/>
      <c r="E776" s="802"/>
      <c r="F776" s="802"/>
      <c r="G776" s="802"/>
      <c r="H776" s="802"/>
      <c r="I776" s="802"/>
      <c r="J776" s="802"/>
      <c r="K776" s="802"/>
      <c r="L776" s="802"/>
      <c r="M776" s="802"/>
      <c r="N776" s="785" t="s">
        <v>1215</v>
      </c>
      <c r="O776" s="785"/>
      <c r="P776" s="786" t="s">
        <v>5375</v>
      </c>
      <c r="Q776" s="786" t="s">
        <v>5376</v>
      </c>
      <c r="R776" s="799"/>
      <c r="S776" s="799"/>
      <c r="T776" s="799"/>
      <c r="U776" s="789" t="s">
        <v>1177</v>
      </c>
      <c r="V776" s="1004"/>
    </row>
    <row r="777" spans="1:24" s="803" customFormat="1" ht="63.75" customHeight="1" x14ac:dyDescent="0.25">
      <c r="A777" s="802"/>
      <c r="B777" s="802"/>
      <c r="C777" s="802"/>
      <c r="D777" s="802"/>
      <c r="E777" s="802"/>
      <c r="F777" s="802"/>
      <c r="G777" s="802"/>
      <c r="H777" s="802"/>
      <c r="I777" s="802"/>
      <c r="J777" s="802"/>
      <c r="K777" s="802"/>
      <c r="L777" s="802"/>
      <c r="M777" s="802"/>
      <c r="N777" s="785" t="s">
        <v>1218</v>
      </c>
      <c r="O777" s="785"/>
      <c r="P777" s="786" t="s">
        <v>5377</v>
      </c>
      <c r="Q777" s="786" t="s">
        <v>1220</v>
      </c>
      <c r="R777" s="799"/>
      <c r="S777" s="799"/>
      <c r="T777" s="799"/>
      <c r="U777" s="789" t="s">
        <v>1177</v>
      </c>
      <c r="V777" s="1004"/>
    </row>
    <row r="778" spans="1:24" s="803" customFormat="1" ht="48" customHeight="1" x14ac:dyDescent="0.25">
      <c r="A778" s="802"/>
      <c r="B778" s="802"/>
      <c r="C778" s="802"/>
      <c r="D778" s="802"/>
      <c r="E778" s="802"/>
      <c r="F778" s="802"/>
      <c r="G778" s="802"/>
      <c r="H778" s="802"/>
      <c r="I778" s="802"/>
      <c r="J778" s="802"/>
      <c r="K778" s="802"/>
      <c r="L778" s="802"/>
      <c r="M778" s="802"/>
      <c r="N778" s="791" t="s">
        <v>1221</v>
      </c>
      <c r="O778" s="791"/>
      <c r="P778" s="791" t="s">
        <v>5378</v>
      </c>
      <c r="Q778" s="792" t="s">
        <v>1223</v>
      </c>
      <c r="R778" s="804"/>
      <c r="S778" s="804"/>
      <c r="T778" s="804"/>
      <c r="U778" s="789" t="s">
        <v>1177</v>
      </c>
      <c r="V778" s="1004"/>
    </row>
    <row r="779" spans="1:24" s="772" customFormat="1" ht="60.4" customHeight="1" x14ac:dyDescent="0.3">
      <c r="A779" s="766"/>
      <c r="B779" s="819"/>
      <c r="C779" s="775"/>
      <c r="D779" s="775"/>
      <c r="E779" s="775"/>
      <c r="F779" s="776"/>
      <c r="G779" s="864"/>
      <c r="H779" s="775"/>
      <c r="I779" s="776"/>
      <c r="J779" s="776"/>
      <c r="K779" s="786" t="s">
        <v>4091</v>
      </c>
      <c r="L779" s="891" t="s">
        <v>4091</v>
      </c>
      <c r="M779" s="778" t="s">
        <v>5867</v>
      </c>
      <c r="N779" s="808" t="s">
        <v>1224</v>
      </c>
      <c r="O779" s="808"/>
      <c r="P779" s="786" t="s">
        <v>1225</v>
      </c>
      <c r="Q779" s="893" t="s">
        <v>5605</v>
      </c>
      <c r="R779" s="787" t="s">
        <v>3292</v>
      </c>
      <c r="S779" s="818">
        <v>6.1248440952558385E-4</v>
      </c>
      <c r="T779" s="818">
        <v>1.9994509166034458E-3</v>
      </c>
      <c r="U779" s="808" t="s">
        <v>1177</v>
      </c>
      <c r="V779" s="1004"/>
      <c r="W779" s="770"/>
      <c r="X779" s="771"/>
    </row>
    <row r="780" spans="1:24" s="56" customFormat="1" ht="58.5" x14ac:dyDescent="0.25">
      <c r="A780" s="784"/>
      <c r="B780" s="784"/>
      <c r="C780" s="784"/>
      <c r="D780" s="784"/>
      <c r="E780" s="784"/>
      <c r="F780" s="784"/>
      <c r="G780" s="784"/>
      <c r="H780" s="784"/>
      <c r="I780" s="784"/>
      <c r="J780" s="784"/>
      <c r="K780" s="784"/>
      <c r="L780" s="784"/>
      <c r="M780" s="784"/>
      <c r="N780" s="785" t="s">
        <v>1227</v>
      </c>
      <c r="O780" s="785"/>
      <c r="P780" s="785" t="s">
        <v>5384</v>
      </c>
      <c r="Q780" s="786" t="s">
        <v>1229</v>
      </c>
      <c r="R780" s="799"/>
      <c r="S780" s="811"/>
      <c r="T780" s="811"/>
      <c r="U780" s="789" t="s">
        <v>1177</v>
      </c>
      <c r="V780" s="1004"/>
    </row>
    <row r="781" spans="1:24" s="803" customFormat="1" ht="81" customHeight="1" x14ac:dyDescent="0.25">
      <c r="A781" s="802"/>
      <c r="B781" s="802"/>
      <c r="C781" s="802"/>
      <c r="D781" s="802"/>
      <c r="E781" s="802"/>
      <c r="F781" s="802"/>
      <c r="G781" s="802"/>
      <c r="H781" s="802"/>
      <c r="I781" s="802"/>
      <c r="J781" s="802"/>
      <c r="K781" s="802"/>
      <c r="L781" s="802"/>
      <c r="M781" s="802"/>
      <c r="N781" s="785" t="s">
        <v>1230</v>
      </c>
      <c r="O781" s="785"/>
      <c r="P781" s="786" t="s">
        <v>1231</v>
      </c>
      <c r="Q781" s="786" t="s">
        <v>5385</v>
      </c>
      <c r="R781" s="799"/>
      <c r="S781" s="811"/>
      <c r="T781" s="811"/>
      <c r="U781" s="789" t="s">
        <v>1177</v>
      </c>
      <c r="V781" s="1004"/>
    </row>
    <row r="782" spans="1:24" s="809" customFormat="1" ht="97.5" x14ac:dyDescent="0.25">
      <c r="A782" s="802"/>
      <c r="B782" s="802"/>
      <c r="C782" s="802"/>
      <c r="D782" s="802"/>
      <c r="E782" s="802"/>
      <c r="F782" s="802"/>
      <c r="G782" s="802"/>
      <c r="H782" s="802"/>
      <c r="I782" s="802"/>
      <c r="J782" s="802"/>
      <c r="K782" s="802"/>
      <c r="L782" s="802"/>
      <c r="M782" s="802"/>
      <c r="N782" s="785" t="s">
        <v>1233</v>
      </c>
      <c r="O782" s="785"/>
      <c r="P782" s="785" t="s">
        <v>1234</v>
      </c>
      <c r="Q782" s="786" t="s">
        <v>1235</v>
      </c>
      <c r="R782" s="799"/>
      <c r="S782" s="811"/>
      <c r="T782" s="811"/>
      <c r="U782" s="789" t="s">
        <v>1177</v>
      </c>
      <c r="V782" s="1004"/>
    </row>
    <row r="783" spans="1:24" s="809" customFormat="1" ht="58.5" x14ac:dyDescent="0.25">
      <c r="A783" s="802"/>
      <c r="B783" s="802"/>
      <c r="C783" s="802"/>
      <c r="D783" s="802"/>
      <c r="E783" s="802"/>
      <c r="F783" s="802"/>
      <c r="G783" s="802"/>
      <c r="H783" s="802"/>
      <c r="I783" s="802"/>
      <c r="J783" s="802"/>
      <c r="K783" s="802"/>
      <c r="L783" s="802"/>
      <c r="M783" s="802"/>
      <c r="N783" s="785" t="s">
        <v>1236</v>
      </c>
      <c r="O783" s="785"/>
      <c r="P783" s="785" t="s">
        <v>1237</v>
      </c>
      <c r="Q783" s="786" t="s">
        <v>1238</v>
      </c>
      <c r="R783" s="799"/>
      <c r="S783" s="811"/>
      <c r="T783" s="811"/>
      <c r="U783" s="789" t="s">
        <v>1177</v>
      </c>
      <c r="V783" s="1004"/>
    </row>
    <row r="784" spans="1:24" s="772" customFormat="1" ht="84" customHeight="1" x14ac:dyDescent="0.3">
      <c r="A784" s="766"/>
      <c r="B784" s="819"/>
      <c r="C784" s="775"/>
      <c r="D784" s="775"/>
      <c r="E784" s="775"/>
      <c r="F784" s="776"/>
      <c r="G784" s="775"/>
      <c r="H784" s="775"/>
      <c r="I784" s="776"/>
      <c r="J784" s="776"/>
      <c r="K784" s="786"/>
      <c r="L784" s="891"/>
      <c r="M784" s="764"/>
      <c r="N784" s="792" t="s">
        <v>1239</v>
      </c>
      <c r="O784" s="808"/>
      <c r="P784" s="792" t="s">
        <v>1240</v>
      </c>
      <c r="Q784" s="893" t="s">
        <v>5868</v>
      </c>
      <c r="R784" s="793" t="s">
        <v>3292</v>
      </c>
      <c r="S784" s="894">
        <v>26.13168724279835</v>
      </c>
      <c r="T784" s="894">
        <v>41.56</v>
      </c>
      <c r="U784" s="808" t="s">
        <v>1177</v>
      </c>
      <c r="V784" s="1004"/>
      <c r="W784" s="770"/>
      <c r="X784" s="771"/>
    </row>
    <row r="785" spans="1:24" s="772" customFormat="1" ht="58.5" x14ac:dyDescent="0.3">
      <c r="A785" s="766"/>
      <c r="B785" s="819"/>
      <c r="C785" s="775"/>
      <c r="D785" s="775"/>
      <c r="E785" s="775"/>
      <c r="F785" s="776"/>
      <c r="G785" s="775"/>
      <c r="H785" s="775"/>
      <c r="I785" s="776"/>
      <c r="J785" s="776"/>
      <c r="K785" s="786"/>
      <c r="L785" s="891"/>
      <c r="M785" s="764"/>
      <c r="N785" s="792"/>
      <c r="O785" s="808"/>
      <c r="P785" s="792"/>
      <c r="Q785" s="789" t="s">
        <v>3419</v>
      </c>
      <c r="R785" s="787" t="s">
        <v>3292</v>
      </c>
      <c r="S785" s="795">
        <v>0.50080242643049255</v>
      </c>
      <c r="T785" s="795">
        <v>0.53724065356614892</v>
      </c>
      <c r="U785" s="895" t="s">
        <v>1177</v>
      </c>
      <c r="V785" s="886"/>
      <c r="W785" s="770"/>
      <c r="X785" s="771"/>
    </row>
    <row r="786" spans="1:24" s="56" customFormat="1" ht="58.5" x14ac:dyDescent="0.25">
      <c r="A786" s="784"/>
      <c r="B786" s="784"/>
      <c r="C786" s="784"/>
      <c r="D786" s="784"/>
      <c r="E786" s="784"/>
      <c r="F786" s="784"/>
      <c r="G786" s="784"/>
      <c r="H786" s="784"/>
      <c r="I786" s="784"/>
      <c r="J786" s="784"/>
      <c r="K786" s="784"/>
      <c r="L786" s="784"/>
      <c r="M786" s="784"/>
      <c r="N786" s="785" t="s">
        <v>1242</v>
      </c>
      <c r="O786" s="785"/>
      <c r="P786" s="785" t="s">
        <v>1243</v>
      </c>
      <c r="Q786" s="786" t="s">
        <v>1244</v>
      </c>
      <c r="R786" s="799"/>
      <c r="S786" s="799"/>
      <c r="T786" s="799"/>
      <c r="U786" s="895" t="s">
        <v>1177</v>
      </c>
      <c r="V786" s="895"/>
    </row>
    <row r="787" spans="1:24" s="803" customFormat="1" ht="97.5" x14ac:dyDescent="0.25">
      <c r="A787" s="802"/>
      <c r="B787" s="802"/>
      <c r="C787" s="802"/>
      <c r="D787" s="802"/>
      <c r="E787" s="802"/>
      <c r="F787" s="802"/>
      <c r="G787" s="802"/>
      <c r="H787" s="802"/>
      <c r="I787" s="802"/>
      <c r="J787" s="802"/>
      <c r="K787" s="802"/>
      <c r="L787" s="802"/>
      <c r="M787" s="802"/>
      <c r="N787" s="791" t="s">
        <v>1245</v>
      </c>
      <c r="O787" s="791"/>
      <c r="P787" s="792" t="s">
        <v>5386</v>
      </c>
      <c r="Q787" s="792" t="s">
        <v>5387</v>
      </c>
      <c r="R787" s="804"/>
      <c r="S787" s="804"/>
      <c r="T787" s="804"/>
      <c r="U787" s="895" t="s">
        <v>1177</v>
      </c>
      <c r="V787" s="895"/>
    </row>
    <row r="788" spans="1:24" s="803" customFormat="1" ht="58.5" x14ac:dyDescent="0.25">
      <c r="A788" s="802"/>
      <c r="B788" s="802"/>
      <c r="C788" s="802"/>
      <c r="D788" s="802"/>
      <c r="E788" s="802"/>
      <c r="F788" s="802"/>
      <c r="G788" s="802"/>
      <c r="H788" s="802"/>
      <c r="I788" s="802"/>
      <c r="J788" s="802"/>
      <c r="K788" s="802"/>
      <c r="L788" s="802"/>
      <c r="M788" s="802"/>
      <c r="N788" s="785" t="s">
        <v>1247</v>
      </c>
      <c r="O788" s="785"/>
      <c r="P788" s="786" t="s">
        <v>5388</v>
      </c>
      <c r="Q788" s="786" t="s">
        <v>3890</v>
      </c>
      <c r="R788" s="799"/>
      <c r="S788" s="799"/>
      <c r="T788" s="800"/>
      <c r="U788" s="895" t="s">
        <v>1177</v>
      </c>
      <c r="V788" s="895"/>
    </row>
    <row r="789" spans="1:24" s="772" customFormat="1" ht="260.25" customHeight="1" x14ac:dyDescent="0.3">
      <c r="A789" s="766"/>
      <c r="B789" s="819"/>
      <c r="C789" s="775"/>
      <c r="D789" s="775"/>
      <c r="E789" s="775" t="s">
        <v>4091</v>
      </c>
      <c r="F789" s="776" t="s">
        <v>4091</v>
      </c>
      <c r="G789" s="775"/>
      <c r="H789" s="775"/>
      <c r="I789" s="776"/>
      <c r="J789" s="776" t="s">
        <v>4091</v>
      </c>
      <c r="K789" s="891"/>
      <c r="L789" s="891"/>
      <c r="M789" s="778" t="s">
        <v>5869</v>
      </c>
      <c r="N789" s="792" t="s">
        <v>742</v>
      </c>
      <c r="O789" s="792"/>
      <c r="P789" s="792" t="s">
        <v>743</v>
      </c>
      <c r="Q789" s="792" t="s">
        <v>5870</v>
      </c>
      <c r="R789" s="787" t="s">
        <v>3416</v>
      </c>
      <c r="S789" s="787">
        <v>8.5000000000000006E-2</v>
      </c>
      <c r="T789" s="787">
        <v>0.10100000000000001</v>
      </c>
      <c r="U789" s="808" t="s">
        <v>4091</v>
      </c>
      <c r="V789" s="886" t="s">
        <v>708</v>
      </c>
      <c r="W789" s="770"/>
      <c r="X789" s="771"/>
    </row>
    <row r="790" spans="1:24" s="56" customFormat="1" ht="97.5" x14ac:dyDescent="0.25">
      <c r="A790" s="784"/>
      <c r="B790" s="784"/>
      <c r="C790" s="784"/>
      <c r="D790" s="784"/>
      <c r="E790" s="784"/>
      <c r="F790" s="784"/>
      <c r="G790" s="784"/>
      <c r="H790" s="784"/>
      <c r="I790" s="784"/>
      <c r="J790" s="784"/>
      <c r="K790" s="784"/>
      <c r="L790" s="784"/>
      <c r="M790" s="784"/>
      <c r="N790" s="791" t="s">
        <v>745</v>
      </c>
      <c r="O790" s="791"/>
      <c r="P790" s="791" t="s">
        <v>5379</v>
      </c>
      <c r="Q790" s="792" t="s">
        <v>747</v>
      </c>
      <c r="R790" s="804"/>
      <c r="S790" s="804"/>
      <c r="T790" s="804"/>
      <c r="U790" s="789" t="s">
        <v>708</v>
      </c>
      <c r="V790" s="789"/>
    </row>
    <row r="791" spans="1:24" s="896" customFormat="1" ht="136.5" x14ac:dyDescent="0.25">
      <c r="A791" s="786"/>
      <c r="B791" s="786"/>
      <c r="C791" s="786"/>
      <c r="D791" s="786"/>
      <c r="E791" s="786"/>
      <c r="F791" s="786"/>
      <c r="G791" s="786"/>
      <c r="H791" s="786"/>
      <c r="I791" s="786"/>
      <c r="J791" s="786"/>
      <c r="K791" s="786"/>
      <c r="L791" s="786"/>
      <c r="M791" s="786"/>
      <c r="N791" s="785" t="s">
        <v>748</v>
      </c>
      <c r="O791" s="785"/>
      <c r="P791" s="786" t="s">
        <v>5380</v>
      </c>
      <c r="Q791" s="786" t="s">
        <v>750</v>
      </c>
      <c r="R791" s="799"/>
      <c r="S791" s="799"/>
      <c r="T791" s="799"/>
      <c r="U791" s="789" t="s">
        <v>708</v>
      </c>
      <c r="V791" s="789"/>
    </row>
    <row r="792" spans="1:24" s="896" customFormat="1" ht="36.75" customHeight="1" x14ac:dyDescent="0.25">
      <c r="A792" s="786"/>
      <c r="B792" s="786"/>
      <c r="C792" s="786"/>
      <c r="D792" s="786"/>
      <c r="E792" s="786"/>
      <c r="F792" s="786"/>
      <c r="G792" s="786"/>
      <c r="H792" s="786"/>
      <c r="I792" s="786"/>
      <c r="J792" s="786"/>
      <c r="K792" s="786"/>
      <c r="L792" s="786"/>
      <c r="M792" s="786"/>
      <c r="N792" s="785" t="s">
        <v>751</v>
      </c>
      <c r="O792" s="785"/>
      <c r="P792" s="785" t="s">
        <v>5381</v>
      </c>
      <c r="Q792" s="786" t="s">
        <v>753</v>
      </c>
      <c r="R792" s="799"/>
      <c r="S792" s="799"/>
      <c r="T792" s="799"/>
      <c r="U792" s="789" t="s">
        <v>708</v>
      </c>
      <c r="V792" s="789"/>
    </row>
    <row r="793" spans="1:24" s="896" customFormat="1" ht="117" x14ac:dyDescent="0.25">
      <c r="A793" s="786"/>
      <c r="B793" s="786"/>
      <c r="C793" s="786"/>
      <c r="D793" s="786"/>
      <c r="E793" s="786"/>
      <c r="F793" s="786"/>
      <c r="G793" s="786"/>
      <c r="H793" s="786"/>
      <c r="I793" s="786"/>
      <c r="J793" s="786"/>
      <c r="K793" s="786"/>
      <c r="L793" s="786"/>
      <c r="M793" s="786"/>
      <c r="N793" s="785" t="s">
        <v>754</v>
      </c>
      <c r="O793" s="785"/>
      <c r="P793" s="785" t="s">
        <v>755</v>
      </c>
      <c r="Q793" s="786" t="s">
        <v>756</v>
      </c>
      <c r="R793" s="799"/>
      <c r="S793" s="799"/>
      <c r="T793" s="799"/>
      <c r="U793" s="789" t="s">
        <v>708</v>
      </c>
      <c r="V793" s="789"/>
    </row>
    <row r="794" spans="1:24" s="896" customFormat="1" ht="78" x14ac:dyDescent="0.25">
      <c r="A794" s="786"/>
      <c r="B794" s="786"/>
      <c r="C794" s="786"/>
      <c r="D794" s="786"/>
      <c r="E794" s="786"/>
      <c r="F794" s="786"/>
      <c r="G794" s="786"/>
      <c r="H794" s="786"/>
      <c r="I794" s="786"/>
      <c r="J794" s="786"/>
      <c r="K794" s="786"/>
      <c r="L794" s="786"/>
      <c r="M794" s="786"/>
      <c r="N794" s="785" t="s">
        <v>757</v>
      </c>
      <c r="O794" s="785"/>
      <c r="P794" s="785" t="s">
        <v>5383</v>
      </c>
      <c r="Q794" s="786" t="s">
        <v>5382</v>
      </c>
      <c r="R794" s="799"/>
      <c r="S794" s="799"/>
      <c r="T794" s="799"/>
      <c r="U794" s="789" t="s">
        <v>708</v>
      </c>
      <c r="V794" s="789"/>
    </row>
    <row r="795" spans="1:24" s="772" customFormat="1" ht="94.9" customHeight="1" x14ac:dyDescent="0.3">
      <c r="A795" s="766"/>
      <c r="B795" s="819"/>
      <c r="C795" s="775"/>
      <c r="D795" s="775"/>
      <c r="E795" s="775"/>
      <c r="F795" s="776"/>
      <c r="G795" s="775"/>
      <c r="H795" s="775"/>
      <c r="I795" s="776"/>
      <c r="J795" s="776"/>
      <c r="K795" s="891"/>
      <c r="L795" s="891"/>
      <c r="M795" s="778"/>
      <c r="N795" s="791" t="s">
        <v>3255</v>
      </c>
      <c r="O795" s="791"/>
      <c r="P795" s="786" t="s">
        <v>3884</v>
      </c>
      <c r="Q795" s="791" t="s">
        <v>5808</v>
      </c>
      <c r="R795" s="787" t="s">
        <v>3292</v>
      </c>
      <c r="S795" s="795">
        <v>45</v>
      </c>
      <c r="T795" s="795">
        <v>70</v>
      </c>
      <c r="U795" s="791" t="s">
        <v>4091</v>
      </c>
      <c r="V795" s="791" t="s">
        <v>1491</v>
      </c>
      <c r="W795" s="770"/>
      <c r="X795" s="771"/>
    </row>
    <row r="796" spans="1:24" s="56" customFormat="1" ht="156" x14ac:dyDescent="0.25">
      <c r="A796" s="784"/>
      <c r="B796" s="784"/>
      <c r="C796" s="784"/>
      <c r="D796" s="784"/>
      <c r="E796" s="784"/>
      <c r="F796" s="784"/>
      <c r="G796" s="784"/>
      <c r="H796" s="784"/>
      <c r="I796" s="784"/>
      <c r="J796" s="784"/>
      <c r="K796" s="784"/>
      <c r="L796" s="784"/>
      <c r="M796" s="784"/>
      <c r="N796" s="785" t="s">
        <v>1577</v>
      </c>
      <c r="O796" s="785"/>
      <c r="P796" s="785" t="s">
        <v>1578</v>
      </c>
      <c r="Q796" s="786" t="s">
        <v>3653</v>
      </c>
      <c r="R796" s="799" t="s">
        <v>3372</v>
      </c>
      <c r="S796" s="799"/>
      <c r="T796" s="800"/>
      <c r="U796" s="789" t="s">
        <v>1491</v>
      </c>
      <c r="V796" s="789"/>
    </row>
    <row r="797" spans="1:24" s="801" customFormat="1" ht="156" x14ac:dyDescent="0.25">
      <c r="A797" s="798"/>
      <c r="B797" s="798"/>
      <c r="C797" s="798"/>
      <c r="D797" s="798"/>
      <c r="E797" s="798"/>
      <c r="F797" s="798"/>
      <c r="G797" s="798"/>
      <c r="H797" s="798"/>
      <c r="I797" s="798"/>
      <c r="J797" s="798"/>
      <c r="K797" s="798"/>
      <c r="L797" s="798"/>
      <c r="M797" s="798"/>
      <c r="N797" s="785" t="s">
        <v>1580</v>
      </c>
      <c r="O797" s="785"/>
      <c r="P797" s="785" t="s">
        <v>1581</v>
      </c>
      <c r="Q797" s="786" t="s">
        <v>3689</v>
      </c>
      <c r="R797" s="799" t="s">
        <v>3522</v>
      </c>
      <c r="S797" s="799"/>
      <c r="T797" s="800"/>
      <c r="U797" s="789" t="s">
        <v>1491</v>
      </c>
      <c r="V797" s="789"/>
    </row>
    <row r="798" spans="1:24" s="801" customFormat="1" ht="156" x14ac:dyDescent="0.25">
      <c r="A798" s="798"/>
      <c r="B798" s="798"/>
      <c r="C798" s="798"/>
      <c r="D798" s="798"/>
      <c r="E798" s="798"/>
      <c r="F798" s="798"/>
      <c r="G798" s="798"/>
      <c r="H798" s="798"/>
      <c r="I798" s="798"/>
      <c r="J798" s="798"/>
      <c r="K798" s="798"/>
      <c r="L798" s="798"/>
      <c r="M798" s="798"/>
      <c r="N798" s="785" t="s">
        <v>1582</v>
      </c>
      <c r="O798" s="785"/>
      <c r="P798" s="785" t="s">
        <v>1583</v>
      </c>
      <c r="Q798" s="786" t="s">
        <v>3818</v>
      </c>
      <c r="R798" s="799" t="s">
        <v>3372</v>
      </c>
      <c r="S798" s="799"/>
      <c r="T798" s="800"/>
      <c r="U798" s="789" t="s">
        <v>1491</v>
      </c>
      <c r="V798" s="789"/>
    </row>
    <row r="799" spans="1:24" s="817" customFormat="1" ht="156" x14ac:dyDescent="0.25">
      <c r="A799" s="798"/>
      <c r="B799" s="798"/>
      <c r="C799" s="798"/>
      <c r="D799" s="798"/>
      <c r="E799" s="798"/>
      <c r="F799" s="798"/>
      <c r="G799" s="798"/>
      <c r="H799" s="798"/>
      <c r="I799" s="798"/>
      <c r="J799" s="798"/>
      <c r="K799" s="798"/>
      <c r="L799" s="798"/>
      <c r="M799" s="798"/>
      <c r="N799" s="785" t="s">
        <v>1584</v>
      </c>
      <c r="O799" s="785"/>
      <c r="P799" s="785" t="s">
        <v>1585</v>
      </c>
      <c r="Q799" s="786" t="s">
        <v>3819</v>
      </c>
      <c r="R799" s="799" t="s">
        <v>3372</v>
      </c>
      <c r="S799" s="799"/>
      <c r="T799" s="800"/>
      <c r="U799" s="789" t="s">
        <v>1491</v>
      </c>
      <c r="V799" s="789"/>
    </row>
    <row r="800" spans="1:24" s="817" customFormat="1" ht="156" x14ac:dyDescent="0.25">
      <c r="A800" s="798"/>
      <c r="B800" s="798"/>
      <c r="C800" s="798"/>
      <c r="D800" s="798"/>
      <c r="E800" s="798"/>
      <c r="F800" s="798"/>
      <c r="G800" s="798"/>
      <c r="H800" s="798"/>
      <c r="I800" s="798"/>
      <c r="J800" s="798"/>
      <c r="K800" s="798"/>
      <c r="L800" s="798"/>
      <c r="M800" s="798"/>
      <c r="N800" s="785" t="s">
        <v>1586</v>
      </c>
      <c r="O800" s="785"/>
      <c r="P800" s="785" t="s">
        <v>1587</v>
      </c>
      <c r="Q800" s="786" t="s">
        <v>3820</v>
      </c>
      <c r="R800" s="799" t="s">
        <v>3372</v>
      </c>
      <c r="S800" s="799"/>
      <c r="T800" s="800"/>
      <c r="U800" s="789" t="s">
        <v>1491</v>
      </c>
      <c r="V800" s="789"/>
    </row>
    <row r="801" spans="1:24" s="817" customFormat="1" ht="156" x14ac:dyDescent="0.25">
      <c r="A801" s="798"/>
      <c r="B801" s="798"/>
      <c r="C801" s="798"/>
      <c r="D801" s="798"/>
      <c r="E801" s="798"/>
      <c r="F801" s="798"/>
      <c r="G801" s="798"/>
      <c r="H801" s="798"/>
      <c r="I801" s="798"/>
      <c r="J801" s="798"/>
      <c r="K801" s="798"/>
      <c r="L801" s="798"/>
      <c r="M801" s="798"/>
      <c r="N801" s="791" t="s">
        <v>1589</v>
      </c>
      <c r="O801" s="791"/>
      <c r="P801" s="791" t="s">
        <v>1590</v>
      </c>
      <c r="Q801" s="792" t="s">
        <v>3826</v>
      </c>
      <c r="R801" s="799" t="s">
        <v>3372</v>
      </c>
      <c r="S801" s="804"/>
      <c r="T801" s="878"/>
      <c r="U801" s="789" t="s">
        <v>1491</v>
      </c>
      <c r="V801" s="789"/>
    </row>
    <row r="802" spans="1:24" s="772" customFormat="1" ht="150" customHeight="1" x14ac:dyDescent="0.3">
      <c r="A802" s="766"/>
      <c r="B802" s="819"/>
      <c r="C802" s="775"/>
      <c r="D802" s="775"/>
      <c r="E802" s="775"/>
      <c r="F802" s="776"/>
      <c r="G802" s="775"/>
      <c r="H802" s="775"/>
      <c r="I802" s="776"/>
      <c r="J802" s="776"/>
      <c r="K802" s="891"/>
      <c r="L802" s="891"/>
      <c r="M802" s="816" t="s">
        <v>5871</v>
      </c>
      <c r="N802" s="792" t="s">
        <v>742</v>
      </c>
      <c r="O802" s="792"/>
      <c r="P802" s="792" t="s">
        <v>743</v>
      </c>
      <c r="Q802" s="792" t="s">
        <v>5870</v>
      </c>
      <c r="R802" s="787" t="s">
        <v>3416</v>
      </c>
      <c r="S802" s="787">
        <v>8.5000000000000006E-2</v>
      </c>
      <c r="T802" s="787">
        <v>0.10100000000000001</v>
      </c>
      <c r="U802" s="797" t="s">
        <v>4091</v>
      </c>
      <c r="V802" s="797" t="s">
        <v>708</v>
      </c>
      <c r="W802" s="770"/>
      <c r="X802" s="771"/>
    </row>
    <row r="803" spans="1:24" s="56" customFormat="1" ht="97.5" x14ac:dyDescent="0.25">
      <c r="A803" s="784"/>
      <c r="B803" s="784"/>
      <c r="C803" s="784"/>
      <c r="D803" s="784"/>
      <c r="E803" s="784"/>
      <c r="F803" s="784"/>
      <c r="G803" s="784"/>
      <c r="H803" s="784"/>
      <c r="I803" s="784"/>
      <c r="J803" s="784"/>
      <c r="K803" s="784"/>
      <c r="L803" s="784"/>
      <c r="M803" s="784"/>
      <c r="N803" s="791" t="s">
        <v>745</v>
      </c>
      <c r="O803" s="791"/>
      <c r="P803" s="791" t="s">
        <v>5379</v>
      </c>
      <c r="Q803" s="792" t="s">
        <v>747</v>
      </c>
      <c r="R803" s="804"/>
      <c r="S803" s="804"/>
      <c r="T803" s="804"/>
      <c r="U803" s="789" t="s">
        <v>708</v>
      </c>
      <c r="V803" s="789"/>
    </row>
    <row r="804" spans="1:24" s="896" customFormat="1" ht="136.5" x14ac:dyDescent="0.25">
      <c r="A804" s="786"/>
      <c r="B804" s="786"/>
      <c r="C804" s="786"/>
      <c r="D804" s="786"/>
      <c r="E804" s="786"/>
      <c r="F804" s="786"/>
      <c r="G804" s="786"/>
      <c r="H804" s="786"/>
      <c r="I804" s="786"/>
      <c r="J804" s="786"/>
      <c r="K804" s="786"/>
      <c r="L804" s="786"/>
      <c r="M804" s="786"/>
      <c r="N804" s="785" t="s">
        <v>748</v>
      </c>
      <c r="O804" s="785"/>
      <c r="P804" s="786" t="s">
        <v>5380</v>
      </c>
      <c r="Q804" s="786" t="s">
        <v>750</v>
      </c>
      <c r="R804" s="799"/>
      <c r="S804" s="799"/>
      <c r="T804" s="799"/>
      <c r="U804" s="789" t="s">
        <v>708</v>
      </c>
      <c r="V804" s="789"/>
    </row>
    <row r="805" spans="1:24" s="896" customFormat="1" ht="99.75" customHeight="1" x14ac:dyDescent="0.25">
      <c r="A805" s="786"/>
      <c r="B805" s="786"/>
      <c r="C805" s="786"/>
      <c r="D805" s="786"/>
      <c r="E805" s="786"/>
      <c r="F805" s="786"/>
      <c r="G805" s="786"/>
      <c r="H805" s="786"/>
      <c r="I805" s="786"/>
      <c r="J805" s="786"/>
      <c r="K805" s="786"/>
      <c r="L805" s="786"/>
      <c r="M805" s="786"/>
      <c r="N805" s="785" t="s">
        <v>751</v>
      </c>
      <c r="O805" s="785"/>
      <c r="P805" s="785" t="s">
        <v>5381</v>
      </c>
      <c r="Q805" s="786" t="s">
        <v>753</v>
      </c>
      <c r="R805" s="799"/>
      <c r="S805" s="799"/>
      <c r="T805" s="799"/>
      <c r="U805" s="789" t="s">
        <v>708</v>
      </c>
      <c r="V805" s="789"/>
    </row>
    <row r="806" spans="1:24" s="896" customFormat="1" ht="117" x14ac:dyDescent="0.25">
      <c r="A806" s="786"/>
      <c r="B806" s="786"/>
      <c r="C806" s="786"/>
      <c r="D806" s="786"/>
      <c r="E806" s="786"/>
      <c r="F806" s="786"/>
      <c r="G806" s="786"/>
      <c r="H806" s="786"/>
      <c r="I806" s="786"/>
      <c r="J806" s="786"/>
      <c r="K806" s="786"/>
      <c r="L806" s="786"/>
      <c r="M806" s="786"/>
      <c r="N806" s="785" t="s">
        <v>754</v>
      </c>
      <c r="O806" s="785"/>
      <c r="P806" s="785" t="s">
        <v>755</v>
      </c>
      <c r="Q806" s="786" t="s">
        <v>756</v>
      </c>
      <c r="R806" s="799"/>
      <c r="S806" s="799"/>
      <c r="T806" s="799"/>
      <c r="U806" s="789" t="s">
        <v>708</v>
      </c>
      <c r="V806" s="789"/>
    </row>
    <row r="807" spans="1:24" s="896" customFormat="1" ht="78" x14ac:dyDescent="0.25">
      <c r="A807" s="786"/>
      <c r="B807" s="786"/>
      <c r="C807" s="786"/>
      <c r="D807" s="786"/>
      <c r="E807" s="786"/>
      <c r="F807" s="786"/>
      <c r="G807" s="786"/>
      <c r="H807" s="786"/>
      <c r="I807" s="786"/>
      <c r="J807" s="786"/>
      <c r="K807" s="786"/>
      <c r="L807" s="786"/>
      <c r="M807" s="786"/>
      <c r="N807" s="785" t="s">
        <v>757</v>
      </c>
      <c r="O807" s="785"/>
      <c r="P807" s="785" t="s">
        <v>5383</v>
      </c>
      <c r="Q807" s="786" t="s">
        <v>5382</v>
      </c>
      <c r="R807" s="799"/>
      <c r="S807" s="799"/>
      <c r="T807" s="799"/>
      <c r="U807" s="789" t="s">
        <v>708</v>
      </c>
      <c r="V807" s="789"/>
    </row>
    <row r="808" spans="1:24" s="772" customFormat="1" ht="69.75" customHeight="1" x14ac:dyDescent="0.3">
      <c r="A808" s="766"/>
      <c r="B808" s="819"/>
      <c r="C808" s="775"/>
      <c r="D808" s="775"/>
      <c r="E808" s="775"/>
      <c r="F808" s="776"/>
      <c r="G808" s="775"/>
      <c r="H808" s="775"/>
      <c r="I808" s="776"/>
      <c r="J808" s="776"/>
      <c r="K808" s="891"/>
      <c r="L808" s="891"/>
      <c r="M808" s="816" t="s">
        <v>5872</v>
      </c>
      <c r="N808" s="792" t="s">
        <v>527</v>
      </c>
      <c r="O808" s="792"/>
      <c r="P808" s="786" t="s">
        <v>528</v>
      </c>
      <c r="Q808" s="792" t="s">
        <v>5873</v>
      </c>
      <c r="R808" s="787" t="s">
        <v>3292</v>
      </c>
      <c r="S808" s="795">
        <v>0</v>
      </c>
      <c r="T808" s="790">
        <v>15</v>
      </c>
      <c r="U808" s="792" t="s">
        <v>4091</v>
      </c>
      <c r="V808" s="792" t="s">
        <v>5874</v>
      </c>
      <c r="W808" s="770"/>
      <c r="X808" s="771"/>
    </row>
    <row r="809" spans="1:24" s="801" customFormat="1" ht="78" x14ac:dyDescent="0.25">
      <c r="A809" s="798"/>
      <c r="B809" s="798"/>
      <c r="C809" s="798"/>
      <c r="D809" s="798"/>
      <c r="E809" s="798"/>
      <c r="F809" s="798"/>
      <c r="G809" s="798"/>
      <c r="H809" s="798"/>
      <c r="I809" s="798"/>
      <c r="J809" s="798"/>
      <c r="K809" s="798"/>
      <c r="L809" s="798"/>
      <c r="M809" s="798"/>
      <c r="N809" s="785" t="s">
        <v>533</v>
      </c>
      <c r="O809" s="785"/>
      <c r="P809" s="786" t="s">
        <v>534</v>
      </c>
      <c r="Q809" s="786" t="s">
        <v>4469</v>
      </c>
      <c r="R809" s="799"/>
      <c r="S809" s="800"/>
      <c r="T809" s="800"/>
      <c r="U809" s="789" t="s">
        <v>472</v>
      </c>
      <c r="V809" s="789"/>
    </row>
    <row r="810" spans="1:24" s="56" customFormat="1" ht="78" x14ac:dyDescent="0.25">
      <c r="A810" s="784"/>
      <c r="B810" s="784"/>
      <c r="C810" s="784"/>
      <c r="D810" s="784"/>
      <c r="E810" s="784"/>
      <c r="F810" s="784"/>
      <c r="G810" s="784"/>
      <c r="H810" s="784"/>
      <c r="I810" s="784"/>
      <c r="J810" s="784"/>
      <c r="K810" s="784"/>
      <c r="L810" s="784"/>
      <c r="M810" s="784"/>
      <c r="N810" s="785" t="s">
        <v>530</v>
      </c>
      <c r="O810" s="785"/>
      <c r="P810" s="786" t="s">
        <v>5226</v>
      </c>
      <c r="Q810" s="786" t="s">
        <v>3539</v>
      </c>
      <c r="R810" s="787" t="s">
        <v>3372</v>
      </c>
      <c r="S810" s="787"/>
      <c r="T810" s="790"/>
      <c r="U810" s="789" t="s">
        <v>472</v>
      </c>
      <c r="V810" s="789"/>
    </row>
    <row r="811" spans="1:24" s="772" customFormat="1" ht="85.15" customHeight="1" x14ac:dyDescent="0.3">
      <c r="A811" s="766"/>
      <c r="B811" s="819"/>
      <c r="C811" s="775"/>
      <c r="D811" s="819"/>
      <c r="E811" s="819"/>
      <c r="F811" s="820"/>
      <c r="G811" s="819"/>
      <c r="H811" s="819"/>
      <c r="I811" s="820"/>
      <c r="J811" s="820"/>
      <c r="K811" s="1016" t="s">
        <v>5875</v>
      </c>
      <c r="L811" s="786" t="s">
        <v>5876</v>
      </c>
      <c r="M811" s="816" t="s">
        <v>5877</v>
      </c>
      <c r="N811" s="792" t="s">
        <v>2989</v>
      </c>
      <c r="O811" s="792"/>
      <c r="P811" s="786" t="s">
        <v>2968</v>
      </c>
      <c r="Q811" s="786" t="s">
        <v>2990</v>
      </c>
      <c r="R811" s="787" t="s">
        <v>3292</v>
      </c>
      <c r="S811" s="787">
        <v>0</v>
      </c>
      <c r="T811" s="787" t="s">
        <v>4126</v>
      </c>
      <c r="U811" s="808" t="s">
        <v>2966</v>
      </c>
      <c r="V811" s="808"/>
      <c r="W811" s="770"/>
      <c r="X811" s="771"/>
    </row>
    <row r="812" spans="1:24" s="56" customFormat="1" ht="97.5" x14ac:dyDescent="0.25">
      <c r="A812" s="784"/>
      <c r="B812" s="784"/>
      <c r="C812" s="784"/>
      <c r="D812" s="784"/>
      <c r="E812" s="784"/>
      <c r="F812" s="784"/>
      <c r="G812" s="784"/>
      <c r="H812" s="784"/>
      <c r="I812" s="784"/>
      <c r="J812" s="784"/>
      <c r="K812" s="1017"/>
      <c r="L812" s="784"/>
      <c r="M812" s="784"/>
      <c r="N812" s="785" t="s">
        <v>2991</v>
      </c>
      <c r="O812" s="785"/>
      <c r="P812" s="786" t="s">
        <v>2992</v>
      </c>
      <c r="Q812" s="786" t="s">
        <v>5438</v>
      </c>
      <c r="R812" s="799"/>
      <c r="S812" s="799"/>
      <c r="T812" s="800"/>
      <c r="U812" s="789" t="s">
        <v>2966</v>
      </c>
      <c r="V812" s="789"/>
    </row>
    <row r="813" spans="1:24" s="801" customFormat="1" ht="58.5" x14ac:dyDescent="0.25">
      <c r="A813" s="798"/>
      <c r="B813" s="798"/>
      <c r="C813" s="798"/>
      <c r="D813" s="798"/>
      <c r="E813" s="798"/>
      <c r="F813" s="798"/>
      <c r="G813" s="798"/>
      <c r="H813" s="798"/>
      <c r="I813" s="798"/>
      <c r="J813" s="798"/>
      <c r="K813" s="1018"/>
      <c r="L813" s="798"/>
      <c r="M813" s="798"/>
      <c r="N813" s="785" t="s">
        <v>2994</v>
      </c>
      <c r="O813" s="785"/>
      <c r="P813" s="786" t="s">
        <v>2995</v>
      </c>
      <c r="Q813" s="786" t="s">
        <v>5439</v>
      </c>
      <c r="R813" s="799"/>
      <c r="S813" s="799"/>
      <c r="T813" s="800"/>
      <c r="U813" s="789" t="s">
        <v>2966</v>
      </c>
      <c r="V813" s="789"/>
    </row>
    <row r="814" spans="1:24" s="801" customFormat="1" ht="175.5" x14ac:dyDescent="0.25">
      <c r="A814" s="798"/>
      <c r="B814" s="798"/>
      <c r="C814" s="798"/>
      <c r="D814" s="798"/>
      <c r="E814" s="798"/>
      <c r="F814" s="798"/>
      <c r="G814" s="798"/>
      <c r="H814" s="798"/>
      <c r="I814" s="798"/>
      <c r="J814" s="798"/>
      <c r="K814" s="831"/>
      <c r="L814" s="798"/>
      <c r="M814" s="798"/>
      <c r="N814" s="785" t="s">
        <v>2997</v>
      </c>
      <c r="O814" s="785"/>
      <c r="P814" s="785" t="s">
        <v>3867</v>
      </c>
      <c r="Q814" s="786" t="s">
        <v>3866</v>
      </c>
      <c r="R814" s="799"/>
      <c r="S814" s="799"/>
      <c r="T814" s="800"/>
      <c r="U814" s="789" t="s">
        <v>2966</v>
      </c>
      <c r="V814" s="789"/>
    </row>
    <row r="815" spans="1:24" s="772" customFormat="1" ht="92.65" customHeight="1" x14ac:dyDescent="0.3">
      <c r="A815" s="766"/>
      <c r="B815" s="819"/>
      <c r="C815" s="775"/>
      <c r="D815" s="819"/>
      <c r="E815" s="819"/>
      <c r="F815" s="820"/>
      <c r="G815" s="819"/>
      <c r="H815" s="819"/>
      <c r="I815" s="820"/>
      <c r="J815" s="820"/>
      <c r="K815" s="831"/>
      <c r="L815" s="786"/>
      <c r="M815" s="816" t="s">
        <v>5878</v>
      </c>
      <c r="N815" s="807" t="s">
        <v>1336</v>
      </c>
      <c r="O815" s="792"/>
      <c r="P815" s="786" t="s">
        <v>4461</v>
      </c>
      <c r="Q815" s="792" t="s">
        <v>5879</v>
      </c>
      <c r="R815" s="861" t="s">
        <v>3292</v>
      </c>
      <c r="S815" s="882">
        <v>0</v>
      </c>
      <c r="T815" s="882">
        <v>100</v>
      </c>
      <c r="U815" s="808"/>
      <c r="V815" s="808" t="s">
        <v>1306</v>
      </c>
      <c r="W815" s="770"/>
      <c r="X815" s="771"/>
    </row>
    <row r="816" spans="1:24" s="772" customFormat="1" ht="78" x14ac:dyDescent="0.3">
      <c r="A816" s="766"/>
      <c r="B816" s="819"/>
      <c r="C816" s="775"/>
      <c r="D816" s="819"/>
      <c r="E816" s="819"/>
      <c r="F816" s="820"/>
      <c r="G816" s="819"/>
      <c r="H816" s="819"/>
      <c r="I816" s="820"/>
      <c r="J816" s="820"/>
      <c r="K816" s="785"/>
      <c r="L816" s="786"/>
      <c r="M816" s="816"/>
      <c r="N816" s="785" t="s">
        <v>1338</v>
      </c>
      <c r="O816" s="785"/>
      <c r="P816" s="785" t="s">
        <v>1339</v>
      </c>
      <c r="Q816" s="786" t="s">
        <v>4797</v>
      </c>
      <c r="R816" s="861"/>
      <c r="S816" s="882"/>
      <c r="T816" s="882"/>
      <c r="U816" s="808"/>
      <c r="V816" s="808"/>
      <c r="W816" s="770"/>
      <c r="X816" s="771"/>
    </row>
    <row r="817" spans="1:24" s="856" customFormat="1" ht="119.25" customHeight="1" x14ac:dyDescent="0.3">
      <c r="A817" s="766"/>
      <c r="B817" s="819"/>
      <c r="C817" s="767"/>
      <c r="D817" s="816"/>
      <c r="E817" s="816"/>
      <c r="F817" s="820"/>
      <c r="G817" s="816"/>
      <c r="H817" s="816"/>
      <c r="I817" s="820"/>
      <c r="J817" s="820"/>
      <c r="K817" s="786" t="s">
        <v>4091</v>
      </c>
      <c r="L817" s="1025" t="s">
        <v>5880</v>
      </c>
      <c r="M817" s="816" t="s">
        <v>5881</v>
      </c>
      <c r="N817" s="850" t="s">
        <v>1470</v>
      </c>
      <c r="O817" s="850"/>
      <c r="P817" s="850"/>
      <c r="Q817" s="850" t="s">
        <v>5882</v>
      </c>
      <c r="R817" s="852"/>
      <c r="S817" s="852"/>
      <c r="T817" s="852"/>
      <c r="U817" s="850" t="s">
        <v>5750</v>
      </c>
      <c r="V817" s="853" t="s">
        <v>4091</v>
      </c>
      <c r="W817" s="854"/>
      <c r="X817" s="855"/>
    </row>
    <row r="818" spans="1:24" s="772" customFormat="1" ht="61.9" customHeight="1" x14ac:dyDescent="0.3">
      <c r="A818" s="766"/>
      <c r="B818" s="819"/>
      <c r="C818" s="767"/>
      <c r="D818" s="816"/>
      <c r="E818" s="816"/>
      <c r="F818" s="820"/>
      <c r="G818" s="816"/>
      <c r="H818" s="816"/>
      <c r="I818" s="820"/>
      <c r="J818" s="820"/>
      <c r="K818" s="786"/>
      <c r="L818" s="1025"/>
      <c r="M818" s="816" t="s">
        <v>5883</v>
      </c>
      <c r="N818" s="807" t="s">
        <v>1470</v>
      </c>
      <c r="O818" s="807"/>
      <c r="P818" s="786" t="s">
        <v>1471</v>
      </c>
      <c r="Q818" s="792" t="s">
        <v>5582</v>
      </c>
      <c r="R818" s="787" t="s">
        <v>3292</v>
      </c>
      <c r="S818" s="787">
        <v>0</v>
      </c>
      <c r="T818" s="787">
        <v>72.73</v>
      </c>
      <c r="U818" s="886" t="s">
        <v>4091</v>
      </c>
      <c r="V818" s="808" t="s">
        <v>1306</v>
      </c>
      <c r="W818" s="770"/>
      <c r="X818" s="771"/>
    </row>
    <row r="819" spans="1:24" s="62" customFormat="1" ht="78" x14ac:dyDescent="0.25">
      <c r="A819" s="784"/>
      <c r="B819" s="784"/>
      <c r="C819" s="784"/>
      <c r="D819" s="784"/>
      <c r="E819" s="784"/>
      <c r="F819" s="784"/>
      <c r="G819" s="784"/>
      <c r="H819" s="784"/>
      <c r="I819" s="784"/>
      <c r="J819" s="784"/>
      <c r="K819" s="784"/>
      <c r="L819" s="1025"/>
      <c r="M819" s="784"/>
      <c r="N819" s="785" t="s">
        <v>1473</v>
      </c>
      <c r="O819" s="785"/>
      <c r="P819" s="785" t="s">
        <v>1474</v>
      </c>
      <c r="Q819" s="786" t="s">
        <v>3757</v>
      </c>
      <c r="R819" s="799"/>
      <c r="S819" s="799"/>
      <c r="T819" s="799"/>
      <c r="U819" s="789" t="s">
        <v>1306</v>
      </c>
      <c r="V819" s="789"/>
    </row>
    <row r="820" spans="1:24" s="809" customFormat="1" ht="78" x14ac:dyDescent="0.25">
      <c r="A820" s="802"/>
      <c r="B820" s="802"/>
      <c r="C820" s="802"/>
      <c r="D820" s="802"/>
      <c r="E820" s="802"/>
      <c r="F820" s="802"/>
      <c r="G820" s="802"/>
      <c r="H820" s="802"/>
      <c r="I820" s="802"/>
      <c r="J820" s="802"/>
      <c r="K820" s="802"/>
      <c r="L820" s="1025"/>
      <c r="M820" s="802"/>
      <c r="N820" s="785" t="s">
        <v>1476</v>
      </c>
      <c r="O820" s="785"/>
      <c r="P820" s="785" t="s">
        <v>1477</v>
      </c>
      <c r="Q820" s="786" t="s">
        <v>3863</v>
      </c>
      <c r="R820" s="799"/>
      <c r="S820" s="799"/>
      <c r="T820" s="799"/>
      <c r="U820" s="789" t="s">
        <v>1306</v>
      </c>
      <c r="V820" s="789"/>
    </row>
    <row r="821" spans="1:24" s="772" customFormat="1" ht="80.25" customHeight="1" x14ac:dyDescent="0.3">
      <c r="A821" s="766"/>
      <c r="B821" s="819"/>
      <c r="C821" s="767"/>
      <c r="D821" s="816"/>
      <c r="E821" s="816"/>
      <c r="F821" s="820"/>
      <c r="G821" s="816"/>
      <c r="H821" s="816"/>
      <c r="I821" s="820"/>
      <c r="J821" s="820"/>
      <c r="K821" s="786"/>
      <c r="L821" s="1025"/>
      <c r="M821" s="816" t="s">
        <v>5884</v>
      </c>
      <c r="N821" s="807" t="s">
        <v>1307</v>
      </c>
      <c r="O821" s="807"/>
      <c r="P821" s="792" t="s">
        <v>1308</v>
      </c>
      <c r="Q821" s="792" t="s">
        <v>5584</v>
      </c>
      <c r="R821" s="793" t="s">
        <v>3292</v>
      </c>
      <c r="S821" s="793">
        <v>87.51</v>
      </c>
      <c r="T821" s="793">
        <v>90.31</v>
      </c>
      <c r="U821" s="886"/>
      <c r="V821" s="808" t="s">
        <v>1306</v>
      </c>
      <c r="W821" s="770"/>
      <c r="X821" s="771"/>
    </row>
    <row r="822" spans="1:24" s="62" customFormat="1" ht="78" x14ac:dyDescent="0.25">
      <c r="A822" s="784"/>
      <c r="B822" s="784"/>
      <c r="C822" s="784"/>
      <c r="D822" s="784"/>
      <c r="E822" s="784"/>
      <c r="F822" s="784"/>
      <c r="G822" s="784"/>
      <c r="H822" s="784"/>
      <c r="I822" s="784"/>
      <c r="J822" s="784"/>
      <c r="K822" s="784"/>
      <c r="L822" s="1025"/>
      <c r="M822" s="784"/>
      <c r="N822" s="785" t="s">
        <v>1310</v>
      </c>
      <c r="O822" s="785"/>
      <c r="P822" s="785" t="s">
        <v>5389</v>
      </c>
      <c r="Q822" s="786" t="s">
        <v>3837</v>
      </c>
      <c r="R822" s="799"/>
      <c r="S822" s="799"/>
      <c r="T822" s="799"/>
      <c r="U822" s="789" t="s">
        <v>1306</v>
      </c>
      <c r="V822" s="789"/>
    </row>
    <row r="823" spans="1:24" s="809" customFormat="1" ht="58.5" x14ac:dyDescent="0.25">
      <c r="A823" s="802"/>
      <c r="B823" s="802"/>
      <c r="C823" s="802"/>
      <c r="D823" s="802"/>
      <c r="E823" s="802"/>
      <c r="F823" s="802"/>
      <c r="G823" s="802"/>
      <c r="H823" s="802"/>
      <c r="I823" s="802"/>
      <c r="J823" s="802"/>
      <c r="K823" s="802"/>
      <c r="L823" s="1025"/>
      <c r="M823" s="802"/>
      <c r="N823" s="785" t="s">
        <v>5390</v>
      </c>
      <c r="O823" s="785"/>
      <c r="P823" s="786" t="s">
        <v>5391</v>
      </c>
      <c r="Q823" s="786" t="s">
        <v>5392</v>
      </c>
      <c r="R823" s="799"/>
      <c r="S823" s="799"/>
      <c r="T823" s="799"/>
      <c r="U823" s="789" t="s">
        <v>1306</v>
      </c>
      <c r="V823" s="789"/>
    </row>
    <row r="824" spans="1:24" s="772" customFormat="1" ht="82.5" customHeight="1" x14ac:dyDescent="0.3">
      <c r="A824" s="766"/>
      <c r="B824" s="819"/>
      <c r="C824" s="767"/>
      <c r="D824" s="816"/>
      <c r="E824" s="816"/>
      <c r="F824" s="820"/>
      <c r="G824" s="816"/>
      <c r="H824" s="816"/>
      <c r="I824" s="820"/>
      <c r="J824" s="820"/>
      <c r="K824" s="786"/>
      <c r="L824" s="1025"/>
      <c r="M824" s="816" t="s">
        <v>5885</v>
      </c>
      <c r="N824" s="807" t="s">
        <v>1457</v>
      </c>
      <c r="O824" s="807"/>
      <c r="P824" s="786" t="s">
        <v>1458</v>
      </c>
      <c r="Q824" s="792" t="s">
        <v>5586</v>
      </c>
      <c r="R824" s="787" t="s">
        <v>3292</v>
      </c>
      <c r="S824" s="795">
        <v>0</v>
      </c>
      <c r="T824" s="795">
        <v>100</v>
      </c>
      <c r="U824" s="886"/>
      <c r="V824" s="808" t="s">
        <v>1306</v>
      </c>
      <c r="W824" s="770"/>
      <c r="X824" s="771"/>
    </row>
    <row r="825" spans="1:24" s="56" customFormat="1" ht="60" customHeight="1" x14ac:dyDescent="0.25">
      <c r="A825" s="784"/>
      <c r="B825" s="784"/>
      <c r="C825" s="784"/>
      <c r="D825" s="784"/>
      <c r="E825" s="784"/>
      <c r="F825" s="784"/>
      <c r="G825" s="784"/>
      <c r="H825" s="784"/>
      <c r="I825" s="784"/>
      <c r="J825" s="784"/>
      <c r="K825" s="784"/>
      <c r="L825" s="784"/>
      <c r="M825" s="784"/>
      <c r="N825" s="785" t="s">
        <v>1460</v>
      </c>
      <c r="O825" s="785"/>
      <c r="P825" s="785" t="s">
        <v>1461</v>
      </c>
      <c r="Q825" s="786" t="s">
        <v>3741</v>
      </c>
      <c r="R825" s="799"/>
      <c r="S825" s="799"/>
      <c r="T825" s="799"/>
      <c r="U825" s="789" t="s">
        <v>1306</v>
      </c>
      <c r="V825" s="789"/>
    </row>
    <row r="826" spans="1:24" s="803" customFormat="1" ht="66" customHeight="1" x14ac:dyDescent="0.25">
      <c r="A826" s="802"/>
      <c r="B826" s="802"/>
      <c r="C826" s="802"/>
      <c r="D826" s="802"/>
      <c r="E826" s="802"/>
      <c r="F826" s="802"/>
      <c r="G826" s="802"/>
      <c r="H826" s="802"/>
      <c r="I826" s="802"/>
      <c r="J826" s="802"/>
      <c r="K826" s="802"/>
      <c r="L826" s="802"/>
      <c r="M826" s="802"/>
      <c r="N826" s="785" t="s">
        <v>1463</v>
      </c>
      <c r="O826" s="785"/>
      <c r="P826" s="785" t="s">
        <v>1464</v>
      </c>
      <c r="Q826" s="786" t="s">
        <v>3791</v>
      </c>
      <c r="R826" s="799"/>
      <c r="S826" s="799"/>
      <c r="T826" s="799"/>
      <c r="U826" s="789" t="s">
        <v>1306</v>
      </c>
      <c r="V826" s="789"/>
    </row>
    <row r="827" spans="1:24" s="803" customFormat="1" ht="97.5" x14ac:dyDescent="0.25">
      <c r="A827" s="802"/>
      <c r="B827" s="802"/>
      <c r="C827" s="802"/>
      <c r="D827" s="802"/>
      <c r="E827" s="802"/>
      <c r="F827" s="802"/>
      <c r="G827" s="802"/>
      <c r="H827" s="802"/>
      <c r="I827" s="802"/>
      <c r="J827" s="802"/>
      <c r="K827" s="802"/>
      <c r="L827" s="802"/>
      <c r="M827" s="802"/>
      <c r="N827" s="785" t="s">
        <v>1466</v>
      </c>
      <c r="O827" s="785"/>
      <c r="P827" s="785" t="s">
        <v>1467</v>
      </c>
      <c r="Q827" s="786" t="s">
        <v>1468</v>
      </c>
      <c r="R827" s="799"/>
      <c r="S827" s="799"/>
      <c r="T827" s="799"/>
      <c r="U827" s="789" t="s">
        <v>1306</v>
      </c>
      <c r="V827" s="789"/>
    </row>
    <row r="828" spans="1:24" s="772" customFormat="1" ht="297.75" customHeight="1" x14ac:dyDescent="0.3">
      <c r="A828" s="766"/>
      <c r="B828" s="819"/>
      <c r="C828" s="767"/>
      <c r="D828" s="816"/>
      <c r="E828" s="816" t="s">
        <v>3421</v>
      </c>
      <c r="F828" s="897">
        <v>0.51</v>
      </c>
      <c r="G828" s="857" t="s">
        <v>5886</v>
      </c>
      <c r="H828" s="857" t="s">
        <v>5887</v>
      </c>
      <c r="I828" s="857" t="s">
        <v>5888</v>
      </c>
      <c r="J828" s="897">
        <v>1</v>
      </c>
      <c r="K828" s="785"/>
      <c r="L828" s="831" t="s">
        <v>5889</v>
      </c>
      <c r="M828" s="898" t="s">
        <v>5890</v>
      </c>
      <c r="N828" s="807" t="s">
        <v>1190</v>
      </c>
      <c r="O828" s="807"/>
      <c r="P828" s="786" t="s">
        <v>1191</v>
      </c>
      <c r="Q828" s="792" t="s">
        <v>5891</v>
      </c>
      <c r="R828" s="837" t="s">
        <v>3292</v>
      </c>
      <c r="S828" s="899" t="s">
        <v>4086</v>
      </c>
      <c r="T828" s="899">
        <v>30</v>
      </c>
      <c r="U828" s="808" t="s">
        <v>1177</v>
      </c>
      <c r="V828" s="808" t="s">
        <v>4091</v>
      </c>
      <c r="W828" s="770"/>
      <c r="X828" s="771"/>
    </row>
    <row r="829" spans="1:24" s="772" customFormat="1" ht="32.25" customHeight="1" x14ac:dyDescent="0.3">
      <c r="A829" s="766"/>
      <c r="B829" s="819"/>
      <c r="C829" s="767"/>
      <c r="D829" s="816"/>
      <c r="E829" s="816"/>
      <c r="F829" s="897"/>
      <c r="G829" s="857"/>
      <c r="H829" s="857"/>
      <c r="I829" s="857"/>
      <c r="J829" s="897"/>
      <c r="K829" s="785"/>
      <c r="L829" s="831"/>
      <c r="M829" s="898"/>
      <c r="N829" s="807"/>
      <c r="O829" s="807"/>
      <c r="P829" s="786"/>
      <c r="Q829" s="789" t="s">
        <v>3423</v>
      </c>
      <c r="R829" s="787" t="s">
        <v>3292</v>
      </c>
      <c r="S829" s="795">
        <v>42.31</v>
      </c>
      <c r="T829" s="795">
        <v>70</v>
      </c>
      <c r="U829" s="808"/>
      <c r="V829" s="808"/>
      <c r="W829" s="770"/>
      <c r="X829" s="771"/>
    </row>
    <row r="830" spans="1:24" s="56" customFormat="1" ht="58.5" x14ac:dyDescent="0.25">
      <c r="A830" s="784"/>
      <c r="B830" s="784"/>
      <c r="C830" s="784"/>
      <c r="D830" s="784"/>
      <c r="E830" s="784"/>
      <c r="F830" s="784"/>
      <c r="G830" s="784"/>
      <c r="H830" s="784"/>
      <c r="I830" s="784"/>
      <c r="J830" s="784"/>
      <c r="K830" s="784"/>
      <c r="L830" s="831"/>
      <c r="M830" s="898"/>
      <c r="N830" s="785" t="s">
        <v>1193</v>
      </c>
      <c r="O830" s="785"/>
      <c r="P830" s="786" t="s">
        <v>5393</v>
      </c>
      <c r="Q830" s="786" t="s">
        <v>1195</v>
      </c>
      <c r="R830" s="799"/>
      <c r="S830" s="799"/>
      <c r="T830" s="799"/>
      <c r="U830" s="789" t="s">
        <v>1177</v>
      </c>
      <c r="V830" s="789"/>
    </row>
    <row r="831" spans="1:24" s="803" customFormat="1" ht="78" x14ac:dyDescent="0.25">
      <c r="A831" s="802"/>
      <c r="B831" s="802"/>
      <c r="C831" s="802"/>
      <c r="D831" s="802"/>
      <c r="E831" s="802"/>
      <c r="F831" s="802"/>
      <c r="G831" s="802"/>
      <c r="H831" s="802"/>
      <c r="I831" s="802"/>
      <c r="J831" s="802"/>
      <c r="K831" s="802"/>
      <c r="L831" s="831"/>
      <c r="M831" s="898"/>
      <c r="N831" s="785" t="s">
        <v>1196</v>
      </c>
      <c r="O831" s="785"/>
      <c r="P831" s="785" t="s">
        <v>1197</v>
      </c>
      <c r="Q831" s="786" t="s">
        <v>1198</v>
      </c>
      <c r="R831" s="799"/>
      <c r="S831" s="799"/>
      <c r="T831" s="799"/>
      <c r="U831" s="789" t="s">
        <v>1177</v>
      </c>
      <c r="V831" s="789"/>
    </row>
    <row r="832" spans="1:24" s="803" customFormat="1" ht="78" x14ac:dyDescent="0.25">
      <c r="A832" s="802"/>
      <c r="B832" s="802"/>
      <c r="C832" s="802"/>
      <c r="D832" s="802"/>
      <c r="E832" s="802"/>
      <c r="F832" s="802"/>
      <c r="G832" s="802"/>
      <c r="H832" s="802"/>
      <c r="I832" s="802"/>
      <c r="J832" s="802"/>
      <c r="K832" s="802"/>
      <c r="L832" s="831"/>
      <c r="M832" s="898"/>
      <c r="N832" s="785" t="s">
        <v>1199</v>
      </c>
      <c r="O832" s="785"/>
      <c r="P832" s="785" t="s">
        <v>5394</v>
      </c>
      <c r="Q832" s="786" t="s">
        <v>1200</v>
      </c>
      <c r="R832" s="799"/>
      <c r="S832" s="799"/>
      <c r="T832" s="799"/>
      <c r="U832" s="789" t="s">
        <v>1177</v>
      </c>
      <c r="V832" s="789"/>
    </row>
    <row r="833" spans="1:24" s="772" customFormat="1" ht="111" customHeight="1" x14ac:dyDescent="0.3">
      <c r="A833" s="766"/>
      <c r="B833" s="819"/>
      <c r="C833" s="767"/>
      <c r="D833" s="764"/>
      <c r="E833" s="816"/>
      <c r="F833" s="820"/>
      <c r="G833" s="816"/>
      <c r="H833" s="816"/>
      <c r="I833" s="820"/>
      <c r="J833" s="820"/>
      <c r="K833" s="785"/>
      <c r="L833" s="835"/>
      <c r="M833" s="898"/>
      <c r="N833" s="791" t="s">
        <v>3255</v>
      </c>
      <c r="O833" s="791"/>
      <c r="P833" s="786" t="s">
        <v>3884</v>
      </c>
      <c r="Q833" s="791" t="s">
        <v>5808</v>
      </c>
      <c r="R833" s="787" t="s">
        <v>3292</v>
      </c>
      <c r="S833" s="795">
        <v>45</v>
      </c>
      <c r="T833" s="795">
        <v>70</v>
      </c>
      <c r="U833" s="791" t="s">
        <v>4091</v>
      </c>
      <c r="V833" s="791" t="s">
        <v>1491</v>
      </c>
      <c r="W833" s="770"/>
      <c r="X833" s="771"/>
    </row>
    <row r="834" spans="1:24" s="56" customFormat="1" ht="137.25" customHeight="1" x14ac:dyDescent="0.25">
      <c r="A834" s="784"/>
      <c r="B834" s="784"/>
      <c r="C834" s="784"/>
      <c r="D834" s="784"/>
      <c r="E834" s="784"/>
      <c r="F834" s="784"/>
      <c r="G834" s="784"/>
      <c r="H834" s="784"/>
      <c r="I834" s="784"/>
      <c r="J834" s="784"/>
      <c r="K834" s="784"/>
      <c r="L834" s="784"/>
      <c r="M834" s="784"/>
      <c r="N834" s="785" t="s">
        <v>1577</v>
      </c>
      <c r="O834" s="785"/>
      <c r="P834" s="785" t="s">
        <v>1578</v>
      </c>
      <c r="Q834" s="786" t="s">
        <v>3653</v>
      </c>
      <c r="R834" s="799" t="s">
        <v>3372</v>
      </c>
      <c r="S834" s="799"/>
      <c r="T834" s="800"/>
      <c r="U834" s="789" t="s">
        <v>1491</v>
      </c>
      <c r="V834" s="789"/>
    </row>
    <row r="835" spans="1:24" s="801" customFormat="1" ht="156" x14ac:dyDescent="0.25">
      <c r="A835" s="798"/>
      <c r="B835" s="798"/>
      <c r="C835" s="798"/>
      <c r="D835" s="798"/>
      <c r="E835" s="798"/>
      <c r="F835" s="798"/>
      <c r="G835" s="798"/>
      <c r="H835" s="798"/>
      <c r="I835" s="798"/>
      <c r="J835" s="798"/>
      <c r="K835" s="798"/>
      <c r="L835" s="798"/>
      <c r="M835" s="798"/>
      <c r="N835" s="785" t="s">
        <v>1580</v>
      </c>
      <c r="O835" s="785"/>
      <c r="P835" s="785" t="s">
        <v>1581</v>
      </c>
      <c r="Q835" s="786" t="s">
        <v>3689</v>
      </c>
      <c r="R835" s="799" t="s">
        <v>3522</v>
      </c>
      <c r="S835" s="799"/>
      <c r="T835" s="800"/>
      <c r="U835" s="789" t="s">
        <v>1491</v>
      </c>
      <c r="V835" s="789"/>
    </row>
    <row r="836" spans="1:24" s="801" customFormat="1" ht="156" x14ac:dyDescent="0.25">
      <c r="A836" s="798"/>
      <c r="B836" s="798"/>
      <c r="C836" s="798"/>
      <c r="D836" s="798"/>
      <c r="E836" s="798"/>
      <c r="F836" s="798"/>
      <c r="G836" s="798"/>
      <c r="H836" s="798"/>
      <c r="I836" s="798"/>
      <c r="J836" s="798"/>
      <c r="K836" s="798"/>
      <c r="L836" s="798"/>
      <c r="M836" s="798"/>
      <c r="N836" s="785" t="s">
        <v>1582</v>
      </c>
      <c r="O836" s="785"/>
      <c r="P836" s="785" t="s">
        <v>1583</v>
      </c>
      <c r="Q836" s="786" t="s">
        <v>3818</v>
      </c>
      <c r="R836" s="799" t="s">
        <v>3372</v>
      </c>
      <c r="S836" s="799"/>
      <c r="T836" s="800"/>
      <c r="U836" s="789" t="s">
        <v>1491</v>
      </c>
      <c r="V836" s="789"/>
    </row>
    <row r="837" spans="1:24" s="817" customFormat="1" ht="156" x14ac:dyDescent="0.25">
      <c r="A837" s="798"/>
      <c r="B837" s="798"/>
      <c r="C837" s="798"/>
      <c r="D837" s="798"/>
      <c r="E837" s="798"/>
      <c r="F837" s="798"/>
      <c r="G837" s="798"/>
      <c r="H837" s="798"/>
      <c r="I837" s="798"/>
      <c r="J837" s="798"/>
      <c r="K837" s="798"/>
      <c r="L837" s="798"/>
      <c r="M837" s="798"/>
      <c r="N837" s="785" t="s">
        <v>1584</v>
      </c>
      <c r="O837" s="785"/>
      <c r="P837" s="785" t="s">
        <v>1585</v>
      </c>
      <c r="Q837" s="786" t="s">
        <v>3819</v>
      </c>
      <c r="R837" s="799" t="s">
        <v>3372</v>
      </c>
      <c r="S837" s="799"/>
      <c r="T837" s="800"/>
      <c r="U837" s="789" t="s">
        <v>1491</v>
      </c>
      <c r="V837" s="789"/>
    </row>
    <row r="838" spans="1:24" s="817" customFormat="1" ht="156" x14ac:dyDescent="0.25">
      <c r="A838" s="798"/>
      <c r="B838" s="798"/>
      <c r="C838" s="798"/>
      <c r="D838" s="798"/>
      <c r="E838" s="798"/>
      <c r="F838" s="798"/>
      <c r="G838" s="798"/>
      <c r="H838" s="798"/>
      <c r="I838" s="798"/>
      <c r="J838" s="798"/>
      <c r="K838" s="798"/>
      <c r="L838" s="798"/>
      <c r="M838" s="798"/>
      <c r="N838" s="785" t="s">
        <v>1586</v>
      </c>
      <c r="O838" s="785"/>
      <c r="P838" s="785" t="s">
        <v>1587</v>
      </c>
      <c r="Q838" s="786" t="s">
        <v>3820</v>
      </c>
      <c r="R838" s="799" t="s">
        <v>3372</v>
      </c>
      <c r="S838" s="799"/>
      <c r="T838" s="800"/>
      <c r="U838" s="789" t="s">
        <v>1491</v>
      </c>
      <c r="V838" s="789"/>
    </row>
    <row r="839" spans="1:24" s="817" customFormat="1" ht="156" x14ac:dyDescent="0.25">
      <c r="A839" s="798"/>
      <c r="B839" s="798"/>
      <c r="C839" s="798"/>
      <c r="D839" s="798"/>
      <c r="E839" s="798"/>
      <c r="F839" s="798"/>
      <c r="G839" s="798"/>
      <c r="H839" s="798"/>
      <c r="I839" s="798"/>
      <c r="J839" s="798"/>
      <c r="K839" s="798"/>
      <c r="L839" s="798"/>
      <c r="M839" s="798"/>
      <c r="N839" s="791" t="s">
        <v>1589</v>
      </c>
      <c r="O839" s="791"/>
      <c r="P839" s="791" t="s">
        <v>1590</v>
      </c>
      <c r="Q839" s="792" t="s">
        <v>3826</v>
      </c>
      <c r="R839" s="799" t="s">
        <v>3372</v>
      </c>
      <c r="S839" s="804"/>
      <c r="T839" s="878"/>
      <c r="U839" s="789" t="s">
        <v>1491</v>
      </c>
      <c r="V839" s="789"/>
    </row>
    <row r="840" spans="1:24" s="772" customFormat="1" ht="165" customHeight="1" x14ac:dyDescent="0.3">
      <c r="A840" s="1026">
        <v>5</v>
      </c>
      <c r="B840" s="1022" t="s">
        <v>3424</v>
      </c>
      <c r="C840" s="1029" t="s">
        <v>5892</v>
      </c>
      <c r="D840" s="1022" t="s">
        <v>5893</v>
      </c>
      <c r="E840" s="1022" t="s">
        <v>5894</v>
      </c>
      <c r="F840" s="1023" t="s">
        <v>5895</v>
      </c>
      <c r="G840" s="1022" t="s">
        <v>5896</v>
      </c>
      <c r="H840" s="1022" t="s">
        <v>5897</v>
      </c>
      <c r="I840" s="1022" t="s">
        <v>5898</v>
      </c>
      <c r="J840" s="1023" t="s">
        <v>5899</v>
      </c>
      <c r="K840" s="1016" t="s">
        <v>5631</v>
      </c>
      <c r="L840" s="1016" t="s">
        <v>5900</v>
      </c>
      <c r="M840" s="1022" t="s">
        <v>5901</v>
      </c>
      <c r="N840" s="775" t="s">
        <v>2114</v>
      </c>
      <c r="O840" s="807"/>
      <c r="P840" s="775" t="s">
        <v>2342</v>
      </c>
      <c r="Q840" s="792" t="s">
        <v>5902</v>
      </c>
      <c r="R840" s="870"/>
      <c r="S840" s="871">
        <v>14000</v>
      </c>
      <c r="T840" s="871">
        <v>19448.099999999999</v>
      </c>
      <c r="U840" s="808" t="s">
        <v>3431</v>
      </c>
      <c r="V840" s="808" t="s">
        <v>4091</v>
      </c>
      <c r="W840" s="770"/>
      <c r="X840" s="771"/>
    </row>
    <row r="841" spans="1:24" s="875" customFormat="1" ht="78" x14ac:dyDescent="0.25">
      <c r="A841" s="1026"/>
      <c r="B841" s="1028"/>
      <c r="C841" s="1018"/>
      <c r="D841" s="1018"/>
      <c r="E841" s="1018"/>
      <c r="F841" s="1024"/>
      <c r="G841" s="1018"/>
      <c r="H841" s="1018"/>
      <c r="I841" s="1018"/>
      <c r="J841" s="1024"/>
      <c r="K841" s="1018"/>
      <c r="L841" s="1028"/>
      <c r="M841" s="1018"/>
      <c r="N841" s="767" t="s">
        <v>2344</v>
      </c>
      <c r="O841" s="767"/>
      <c r="P841" s="873" t="s">
        <v>2345</v>
      </c>
      <c r="Q841" s="874" t="s">
        <v>5178</v>
      </c>
      <c r="R841" s="870"/>
      <c r="S841" s="857"/>
      <c r="T841" s="857"/>
      <c r="U841" s="839" t="s">
        <v>3431</v>
      </c>
      <c r="V841" s="839"/>
    </row>
    <row r="842" spans="1:24" s="875" customFormat="1" ht="100.5" customHeight="1" x14ac:dyDescent="0.25">
      <c r="A842" s="1026"/>
      <c r="B842" s="872"/>
      <c r="C842" s="900"/>
      <c r="D842" s="835"/>
      <c r="E842" s="835"/>
      <c r="F842" s="901"/>
      <c r="G842" s="835"/>
      <c r="H842" s="835"/>
      <c r="I842" s="835"/>
      <c r="J842" s="901"/>
      <c r="K842" s="831"/>
      <c r="L842" s="872"/>
      <c r="M842" s="835"/>
      <c r="N842" s="767" t="s">
        <v>2339</v>
      </c>
      <c r="O842" s="767"/>
      <c r="P842" s="775" t="s">
        <v>5395</v>
      </c>
      <c r="Q842" s="775" t="s">
        <v>2341</v>
      </c>
      <c r="R842" s="870"/>
      <c r="S842" s="857"/>
      <c r="T842" s="857"/>
      <c r="U842" s="839" t="s">
        <v>3431</v>
      </c>
      <c r="V842" s="839"/>
    </row>
    <row r="843" spans="1:24" s="875" customFormat="1" ht="162" customHeight="1" x14ac:dyDescent="0.25">
      <c r="A843" s="1026"/>
      <c r="B843" s="872"/>
      <c r="C843" s="900"/>
      <c r="D843" s="835"/>
      <c r="E843" s="835"/>
      <c r="F843" s="901"/>
      <c r="G843" s="835"/>
      <c r="H843" s="835"/>
      <c r="I843" s="835"/>
      <c r="J843" s="901"/>
      <c r="K843" s="831"/>
      <c r="L843" s="872"/>
      <c r="M843" s="835"/>
      <c r="N843" s="767" t="s">
        <v>2336</v>
      </c>
      <c r="O843" s="767"/>
      <c r="P843" s="876" t="s">
        <v>2337</v>
      </c>
      <c r="Q843" s="877" t="s">
        <v>2338</v>
      </c>
      <c r="R843" s="870"/>
      <c r="S843" s="857"/>
      <c r="T843" s="857"/>
      <c r="U843" s="839" t="s">
        <v>3431</v>
      </c>
      <c r="V843" s="839"/>
    </row>
    <row r="844" spans="1:24" s="875" customFormat="1" ht="67.5" customHeight="1" x14ac:dyDescent="0.25">
      <c r="A844" s="1026"/>
      <c r="B844" s="872"/>
      <c r="C844" s="900"/>
      <c r="D844" s="835"/>
      <c r="E844" s="835"/>
      <c r="F844" s="901"/>
      <c r="G844" s="835"/>
      <c r="H844" s="835"/>
      <c r="I844" s="835"/>
      <c r="J844" s="901"/>
      <c r="K844" s="831"/>
      <c r="L844" s="872"/>
      <c r="M844" s="835"/>
      <c r="N844" s="767" t="s">
        <v>2347</v>
      </c>
      <c r="O844" s="767"/>
      <c r="P844" s="873" t="s">
        <v>5180</v>
      </c>
      <c r="Q844" s="874" t="s">
        <v>5179</v>
      </c>
      <c r="R844" s="870"/>
      <c r="S844" s="857"/>
      <c r="T844" s="857"/>
      <c r="U844" s="839" t="s">
        <v>3431</v>
      </c>
      <c r="V844" s="839"/>
    </row>
    <row r="845" spans="1:24" s="875" customFormat="1" ht="117" x14ac:dyDescent="0.25">
      <c r="A845" s="1026"/>
      <c r="B845" s="872"/>
      <c r="C845" s="900"/>
      <c r="D845" s="835"/>
      <c r="E845" s="835"/>
      <c r="F845" s="901"/>
      <c r="G845" s="835"/>
      <c r="H845" s="835"/>
      <c r="I845" s="835"/>
      <c r="J845" s="901"/>
      <c r="K845" s="831"/>
      <c r="L845" s="872"/>
      <c r="M845" s="835"/>
      <c r="N845" s="767" t="s">
        <v>2350</v>
      </c>
      <c r="O845" s="767"/>
      <c r="P845" s="874" t="s">
        <v>2351</v>
      </c>
      <c r="Q845" s="874" t="s">
        <v>5396</v>
      </c>
      <c r="R845" s="870"/>
      <c r="S845" s="857"/>
      <c r="T845" s="857"/>
      <c r="U845" s="839" t="s">
        <v>3431</v>
      </c>
      <c r="V845" s="839"/>
    </row>
    <row r="846" spans="1:24" s="875" customFormat="1" ht="78" x14ac:dyDescent="0.25">
      <c r="A846" s="1026"/>
      <c r="B846" s="872"/>
      <c r="C846" s="900"/>
      <c r="D846" s="835"/>
      <c r="E846" s="835"/>
      <c r="F846" s="901"/>
      <c r="G846" s="835"/>
      <c r="H846" s="835"/>
      <c r="I846" s="835"/>
      <c r="J846" s="901"/>
      <c r="K846" s="831"/>
      <c r="L846" s="872"/>
      <c r="M846" s="835"/>
      <c r="N846" s="767" t="s">
        <v>2353</v>
      </c>
      <c r="O846" s="767"/>
      <c r="P846" s="873" t="s">
        <v>2354</v>
      </c>
      <c r="Q846" s="874" t="s">
        <v>2355</v>
      </c>
      <c r="R846" s="870"/>
      <c r="S846" s="857"/>
      <c r="T846" s="857"/>
      <c r="U846" s="839" t="s">
        <v>3431</v>
      </c>
      <c r="V846" s="839"/>
    </row>
    <row r="847" spans="1:24" s="875" customFormat="1" ht="117" x14ac:dyDescent="0.25">
      <c r="A847" s="1026"/>
      <c r="B847" s="872"/>
      <c r="C847" s="900"/>
      <c r="D847" s="835"/>
      <c r="E847" s="835"/>
      <c r="F847" s="901"/>
      <c r="G847" s="835"/>
      <c r="H847" s="835"/>
      <c r="I847" s="835"/>
      <c r="J847" s="901"/>
      <c r="K847" s="831"/>
      <c r="L847" s="872"/>
      <c r="M847" s="835"/>
      <c r="N847" s="767" t="s">
        <v>2356</v>
      </c>
      <c r="O847" s="767"/>
      <c r="P847" s="775" t="s">
        <v>5397</v>
      </c>
      <c r="Q847" s="775" t="s">
        <v>2358</v>
      </c>
      <c r="R847" s="870"/>
      <c r="S847" s="857"/>
      <c r="T847" s="857"/>
      <c r="U847" s="839" t="s">
        <v>3431</v>
      </c>
      <c r="V847" s="839"/>
    </row>
    <row r="848" spans="1:24" s="875" customFormat="1" ht="97.5" x14ac:dyDescent="0.25">
      <c r="A848" s="1026"/>
      <c r="B848" s="872"/>
      <c r="C848" s="900"/>
      <c r="D848" s="835"/>
      <c r="E848" s="835"/>
      <c r="F848" s="901"/>
      <c r="G848" s="835"/>
      <c r="H848" s="835"/>
      <c r="I848" s="835"/>
      <c r="J848" s="901"/>
      <c r="K848" s="831"/>
      <c r="L848" s="872"/>
      <c r="M848" s="835"/>
      <c r="N848" s="767" t="s">
        <v>2359</v>
      </c>
      <c r="O848" s="767"/>
      <c r="P848" s="775" t="s">
        <v>2360</v>
      </c>
      <c r="Q848" s="775" t="s">
        <v>5398</v>
      </c>
      <c r="R848" s="870"/>
      <c r="S848" s="857"/>
      <c r="T848" s="857"/>
      <c r="U848" s="839" t="s">
        <v>3431</v>
      </c>
      <c r="V848" s="839"/>
    </row>
    <row r="849" spans="1:24" s="772" customFormat="1" ht="67.5" customHeight="1" x14ac:dyDescent="0.3">
      <c r="A849" s="1027"/>
      <c r="B849" s="816"/>
      <c r="C849" s="835"/>
      <c r="D849" s="835"/>
      <c r="E849" s="835"/>
      <c r="F849" s="964"/>
      <c r="G849" s="964"/>
      <c r="H849" s="835"/>
      <c r="I849" s="835"/>
      <c r="J849" s="964"/>
      <c r="K849" s="831"/>
      <c r="L849" s="785"/>
      <c r="M849" s="902"/>
      <c r="N849" s="807" t="s">
        <v>2316</v>
      </c>
      <c r="O849" s="807"/>
      <c r="P849" s="775" t="s">
        <v>2317</v>
      </c>
      <c r="Q849" s="792" t="s">
        <v>5903</v>
      </c>
      <c r="R849" s="870" t="s">
        <v>4487</v>
      </c>
      <c r="S849" s="857">
        <v>15</v>
      </c>
      <c r="T849" s="857">
        <v>25</v>
      </c>
      <c r="U849" s="808" t="s">
        <v>3431</v>
      </c>
      <c r="V849" s="808"/>
      <c r="W849" s="770"/>
      <c r="X849" s="771"/>
    </row>
    <row r="850" spans="1:24" s="875" customFormat="1" ht="117" x14ac:dyDescent="0.3">
      <c r="A850" s="872"/>
      <c r="B850" s="872"/>
      <c r="C850" s="835"/>
      <c r="D850" s="835"/>
      <c r="E850" s="835"/>
      <c r="F850" s="964"/>
      <c r="G850" s="964"/>
      <c r="H850" s="835"/>
      <c r="I850" s="835"/>
      <c r="J850" s="964"/>
      <c r="K850" s="831"/>
      <c r="L850" s="872"/>
      <c r="M850" s="872"/>
      <c r="N850" s="767" t="s">
        <v>2319</v>
      </c>
      <c r="O850" s="767"/>
      <c r="P850" s="767" t="s">
        <v>5400</v>
      </c>
      <c r="Q850" s="775" t="s">
        <v>5399</v>
      </c>
      <c r="R850" s="870"/>
      <c r="S850" s="857"/>
      <c r="T850" s="857"/>
      <c r="U850" s="839" t="s">
        <v>3431</v>
      </c>
      <c r="V850" s="839"/>
    </row>
    <row r="851" spans="1:24" s="875" customFormat="1" ht="97.5" x14ac:dyDescent="0.3">
      <c r="A851" s="872"/>
      <c r="B851" s="872"/>
      <c r="C851" s="835"/>
      <c r="D851" s="835"/>
      <c r="E851" s="835"/>
      <c r="F851" s="964"/>
      <c r="G851" s="964"/>
      <c r="H851" s="835"/>
      <c r="I851" s="835"/>
      <c r="J851" s="964"/>
      <c r="K851" s="831"/>
      <c r="L851" s="872"/>
      <c r="M851" s="872"/>
      <c r="N851" s="767" t="s">
        <v>2322</v>
      </c>
      <c r="O851" s="767"/>
      <c r="P851" s="767" t="s">
        <v>2323</v>
      </c>
      <c r="Q851" s="775" t="s">
        <v>2324</v>
      </c>
      <c r="R851" s="870"/>
      <c r="S851" s="857"/>
      <c r="T851" s="857"/>
      <c r="U851" s="839" t="s">
        <v>3431</v>
      </c>
      <c r="V851" s="839"/>
    </row>
    <row r="852" spans="1:24" s="875" customFormat="1" ht="117" x14ac:dyDescent="0.3">
      <c r="A852" s="872"/>
      <c r="B852" s="872"/>
      <c r="C852" s="835"/>
      <c r="D852" s="835"/>
      <c r="E852" s="835"/>
      <c r="F852" s="964"/>
      <c r="G852" s="964"/>
      <c r="H852" s="835"/>
      <c r="I852" s="835"/>
      <c r="J852" s="964"/>
      <c r="K852" s="831"/>
      <c r="L852" s="872"/>
      <c r="M852" s="872"/>
      <c r="N852" s="767" t="s">
        <v>2325</v>
      </c>
      <c r="O852" s="767"/>
      <c r="P852" s="767" t="s">
        <v>2326</v>
      </c>
      <c r="Q852" s="775" t="s">
        <v>5401</v>
      </c>
      <c r="R852" s="870"/>
      <c r="S852" s="857"/>
      <c r="T852" s="857"/>
      <c r="U852" s="839" t="s">
        <v>3431</v>
      </c>
      <c r="V852" s="839"/>
    </row>
    <row r="853" spans="1:24" s="875" customFormat="1" ht="39" x14ac:dyDescent="0.3">
      <c r="A853" s="872"/>
      <c r="B853" s="872"/>
      <c r="C853" s="835"/>
      <c r="D853" s="835"/>
      <c r="E853" s="835"/>
      <c r="F853" s="964"/>
      <c r="G853" s="964"/>
      <c r="H853" s="835"/>
      <c r="I853" s="835"/>
      <c r="J853" s="964"/>
      <c r="K853" s="831"/>
      <c r="L853" s="872"/>
      <c r="M853" s="872"/>
      <c r="N853" s="767" t="s">
        <v>2327</v>
      </c>
      <c r="O853" s="767"/>
      <c r="P853" s="876" t="s">
        <v>5176</v>
      </c>
      <c r="Q853" s="877" t="s">
        <v>4479</v>
      </c>
      <c r="R853" s="870"/>
      <c r="S853" s="857"/>
      <c r="T853" s="857"/>
      <c r="U853" s="839" t="s">
        <v>3431</v>
      </c>
      <c r="V853" s="839"/>
    </row>
    <row r="854" spans="1:24" s="875" customFormat="1" ht="78" x14ac:dyDescent="0.3">
      <c r="A854" s="872"/>
      <c r="B854" s="872"/>
      <c r="C854" s="835"/>
      <c r="D854" s="835"/>
      <c r="E854" s="835"/>
      <c r="F854" s="964"/>
      <c r="G854" s="964"/>
      <c r="H854" s="835"/>
      <c r="I854" s="835"/>
      <c r="J854" s="964"/>
      <c r="K854" s="831"/>
      <c r="L854" s="872"/>
      <c r="M854" s="872"/>
      <c r="N854" s="767" t="s">
        <v>2330</v>
      </c>
      <c r="O854" s="767"/>
      <c r="P854" s="876" t="s">
        <v>5177</v>
      </c>
      <c r="Q854" s="877" t="s">
        <v>2332</v>
      </c>
      <c r="R854" s="870"/>
      <c r="S854" s="857"/>
      <c r="T854" s="857"/>
      <c r="U854" s="839" t="s">
        <v>3431</v>
      </c>
      <c r="V854" s="839"/>
    </row>
    <row r="855" spans="1:24" s="875" customFormat="1" ht="48.75" customHeight="1" x14ac:dyDescent="0.3">
      <c r="A855" s="872"/>
      <c r="B855" s="872"/>
      <c r="C855" s="835"/>
      <c r="D855" s="835"/>
      <c r="E855" s="835"/>
      <c r="F855" s="964"/>
      <c r="G855" s="964"/>
      <c r="H855" s="835"/>
      <c r="I855" s="835"/>
      <c r="J855" s="964"/>
      <c r="K855" s="831"/>
      <c r="L855" s="872"/>
      <c r="M855" s="872"/>
      <c r="N855" s="767" t="s">
        <v>2333</v>
      </c>
      <c r="O855" s="767"/>
      <c r="P855" s="767" t="s">
        <v>5402</v>
      </c>
      <c r="Q855" s="775" t="s">
        <v>2335</v>
      </c>
      <c r="R855" s="870"/>
      <c r="S855" s="857"/>
      <c r="T855" s="857"/>
      <c r="U855" s="839" t="s">
        <v>3431</v>
      </c>
      <c r="V855" s="839"/>
    </row>
    <row r="856" spans="1:24" s="875" customFormat="1" ht="117" x14ac:dyDescent="0.3">
      <c r="A856" s="872"/>
      <c r="B856" s="872"/>
      <c r="C856" s="835"/>
      <c r="D856" s="835"/>
      <c r="E856" s="835"/>
      <c r="F856" s="964"/>
      <c r="G856" s="964"/>
      <c r="H856" s="835"/>
      <c r="I856" s="835"/>
      <c r="J856" s="964"/>
      <c r="K856" s="831"/>
      <c r="L856" s="872"/>
      <c r="M856" s="872"/>
      <c r="N856" s="767" t="s">
        <v>2336</v>
      </c>
      <c r="O856" s="767"/>
      <c r="P856" s="876" t="s">
        <v>5403</v>
      </c>
      <c r="Q856" s="877" t="s">
        <v>2338</v>
      </c>
      <c r="R856" s="870"/>
      <c r="S856" s="857"/>
      <c r="T856" s="857"/>
      <c r="U856" s="839" t="s">
        <v>3431</v>
      </c>
      <c r="V856" s="839"/>
    </row>
    <row r="857" spans="1:24" s="875" customFormat="1" ht="100.5" customHeight="1" x14ac:dyDescent="0.3">
      <c r="A857" s="872"/>
      <c r="B857" s="872"/>
      <c r="C857" s="835"/>
      <c r="D857" s="835"/>
      <c r="E857" s="835"/>
      <c r="F857" s="964"/>
      <c r="G857" s="964"/>
      <c r="H857" s="835"/>
      <c r="I857" s="835"/>
      <c r="J857" s="964"/>
      <c r="K857" s="831"/>
      <c r="L857" s="872"/>
      <c r="M857" s="872"/>
      <c r="N857" s="767" t="s">
        <v>2339</v>
      </c>
      <c r="O857" s="767"/>
      <c r="P857" s="775" t="s">
        <v>5395</v>
      </c>
      <c r="Q857" s="775" t="s">
        <v>2341</v>
      </c>
      <c r="R857" s="870"/>
      <c r="S857" s="857"/>
      <c r="T857" s="857"/>
      <c r="U857" s="839" t="s">
        <v>3431</v>
      </c>
      <c r="V857" s="839"/>
    </row>
    <row r="858" spans="1:24" s="856" customFormat="1" ht="69.75" customHeight="1" x14ac:dyDescent="0.3">
      <c r="A858" s="766"/>
      <c r="B858" s="816"/>
      <c r="C858" s="835"/>
      <c r="D858" s="835"/>
      <c r="E858" s="835"/>
      <c r="F858" s="964"/>
      <c r="G858" s="964"/>
      <c r="H858" s="835"/>
      <c r="I858" s="835"/>
      <c r="J858" s="964"/>
      <c r="K858" s="835"/>
      <c r="L858" s="785"/>
      <c r="M858" s="902"/>
      <c r="N858" s="903" t="s">
        <v>2316</v>
      </c>
      <c r="O858" s="903"/>
      <c r="P858" s="903"/>
      <c r="Q858" s="903" t="s">
        <v>5904</v>
      </c>
      <c r="R858" s="904"/>
      <c r="S858" s="904"/>
      <c r="T858" s="904"/>
      <c r="U858" s="903"/>
      <c r="V858" s="903" t="s">
        <v>4398</v>
      </c>
      <c r="W858" s="854"/>
      <c r="X858" s="855"/>
    </row>
    <row r="859" spans="1:24" s="772" customFormat="1" ht="122.25" customHeight="1" x14ac:dyDescent="0.3">
      <c r="A859" s="766"/>
      <c r="B859" s="816"/>
      <c r="C859" s="835"/>
      <c r="D859" s="835"/>
      <c r="E859" s="835"/>
      <c r="F859" s="964"/>
      <c r="G859" s="964"/>
      <c r="H859" s="835"/>
      <c r="I859" s="835"/>
      <c r="J859" s="964"/>
      <c r="K859" s="835"/>
      <c r="L859" s="785"/>
      <c r="M859" s="902"/>
      <c r="N859" s="905" t="s">
        <v>2114</v>
      </c>
      <c r="O859" s="905"/>
      <c r="P859" s="786" t="s">
        <v>2115</v>
      </c>
      <c r="Q859" s="786" t="s">
        <v>2116</v>
      </c>
      <c r="R859" s="906"/>
      <c r="S859" s="906"/>
      <c r="T859" s="906"/>
      <c r="U859" s="905"/>
      <c r="V859" s="905" t="s">
        <v>5773</v>
      </c>
      <c r="W859" s="770"/>
      <c r="X859" s="771"/>
    </row>
    <row r="860" spans="1:24" s="772" customFormat="1" ht="117" x14ac:dyDescent="0.3">
      <c r="A860" s="766"/>
      <c r="B860" s="816"/>
      <c r="C860" s="816"/>
      <c r="D860" s="816"/>
      <c r="E860" s="816"/>
      <c r="F860" s="907"/>
      <c r="G860" s="907"/>
      <c r="H860" s="816"/>
      <c r="I860" s="816"/>
      <c r="J860" s="907"/>
      <c r="K860" s="816"/>
      <c r="L860" s="785"/>
      <c r="M860" s="902"/>
      <c r="N860" s="785" t="s">
        <v>2117</v>
      </c>
      <c r="O860" s="905"/>
      <c r="P860" s="786" t="s">
        <v>4865</v>
      </c>
      <c r="Q860" s="786" t="s">
        <v>2119</v>
      </c>
      <c r="R860" s="906"/>
      <c r="S860" s="906"/>
      <c r="T860" s="906"/>
      <c r="U860" s="905"/>
      <c r="V860" s="905"/>
      <c r="W860" s="770"/>
      <c r="X860" s="771"/>
    </row>
    <row r="861" spans="1:24" s="772" customFormat="1" ht="150.75" customHeight="1" x14ac:dyDescent="0.3">
      <c r="A861" s="766"/>
      <c r="B861" s="907"/>
      <c r="C861" s="767"/>
      <c r="D861" s="816" t="s">
        <v>5905</v>
      </c>
      <c r="E861" s="816" t="s">
        <v>3433</v>
      </c>
      <c r="F861" s="820">
        <v>56.279999999999703</v>
      </c>
      <c r="G861" s="816"/>
      <c r="H861" s="816"/>
      <c r="I861" s="820"/>
      <c r="J861" s="820">
        <v>179.90625665128701</v>
      </c>
      <c r="K861" s="785" t="s">
        <v>5906</v>
      </c>
      <c r="L861" s="785" t="s">
        <v>5907</v>
      </c>
      <c r="M861" s="816" t="s">
        <v>5908</v>
      </c>
      <c r="N861" s="807" t="s">
        <v>3253</v>
      </c>
      <c r="O861" s="807"/>
      <c r="P861" s="786" t="s">
        <v>2848</v>
      </c>
      <c r="Q861" s="792" t="s">
        <v>5909</v>
      </c>
      <c r="R861" s="787" t="s">
        <v>3292</v>
      </c>
      <c r="S861" s="795">
        <v>4.5835169678272365</v>
      </c>
      <c r="T861" s="795">
        <v>20.8</v>
      </c>
      <c r="U861" s="808" t="s">
        <v>2816</v>
      </c>
      <c r="V861" s="808" t="s">
        <v>4091</v>
      </c>
      <c r="W861" s="770"/>
      <c r="X861" s="771"/>
    </row>
    <row r="862" spans="1:24" s="56" customFormat="1" ht="58.5" x14ac:dyDescent="0.25">
      <c r="A862" s="784"/>
      <c r="B862" s="784"/>
      <c r="C862" s="784"/>
      <c r="D862" s="784"/>
      <c r="E862" s="784"/>
      <c r="F862" s="784"/>
      <c r="G862" s="784"/>
      <c r="H862" s="784"/>
      <c r="I862" s="784"/>
      <c r="J862" s="784"/>
      <c r="K862" s="784"/>
      <c r="L862" s="784"/>
      <c r="M862" s="784"/>
      <c r="N862" s="785" t="s">
        <v>2862</v>
      </c>
      <c r="O862" s="785"/>
      <c r="P862" s="814" t="s">
        <v>5121</v>
      </c>
      <c r="Q862" s="815" t="s">
        <v>5200</v>
      </c>
      <c r="R862" s="799"/>
      <c r="S862" s="799"/>
      <c r="T862" s="800"/>
      <c r="U862" s="789" t="s">
        <v>2816</v>
      </c>
      <c r="V862" s="789"/>
    </row>
    <row r="863" spans="1:24" s="801" customFormat="1" ht="58.5" x14ac:dyDescent="0.25">
      <c r="A863" s="798"/>
      <c r="B863" s="798"/>
      <c r="C863" s="798"/>
      <c r="D863" s="798"/>
      <c r="E863" s="798"/>
      <c r="F863" s="798"/>
      <c r="G863" s="798"/>
      <c r="H863" s="798"/>
      <c r="I863" s="798"/>
      <c r="J863" s="798"/>
      <c r="K863" s="798"/>
      <c r="L863" s="798"/>
      <c r="M863" s="798"/>
      <c r="N863" s="785" t="s">
        <v>2877</v>
      </c>
      <c r="O863" s="785"/>
      <c r="P863" s="815" t="s">
        <v>5122</v>
      </c>
      <c r="Q863" s="815" t="s">
        <v>5123</v>
      </c>
      <c r="R863" s="799"/>
      <c r="S863" s="799"/>
      <c r="T863" s="800"/>
      <c r="U863" s="789" t="s">
        <v>2816</v>
      </c>
      <c r="V863" s="789"/>
    </row>
    <row r="864" spans="1:24" s="801" customFormat="1" ht="58.5" x14ac:dyDescent="0.25">
      <c r="A864" s="798"/>
      <c r="B864" s="798"/>
      <c r="C864" s="798"/>
      <c r="D864" s="798"/>
      <c r="E864" s="798"/>
      <c r="F864" s="798"/>
      <c r="G864" s="798"/>
      <c r="H864" s="798"/>
      <c r="I864" s="798"/>
      <c r="J864" s="798"/>
      <c r="K864" s="798"/>
      <c r="L864" s="798"/>
      <c r="M864" s="798"/>
      <c r="N864" s="785" t="s">
        <v>2865</v>
      </c>
      <c r="O864" s="785"/>
      <c r="P864" s="815" t="s">
        <v>5124</v>
      </c>
      <c r="Q864" s="815" t="s">
        <v>5125</v>
      </c>
      <c r="R864" s="799"/>
      <c r="S864" s="799"/>
      <c r="T864" s="800"/>
      <c r="U864" s="789" t="s">
        <v>2816</v>
      </c>
      <c r="V864" s="789"/>
    </row>
    <row r="865" spans="1:24" s="772" customFormat="1" ht="58.9" customHeight="1" x14ac:dyDescent="0.3">
      <c r="A865" s="766"/>
      <c r="B865" s="907"/>
      <c r="C865" s="767"/>
      <c r="D865" s="816"/>
      <c r="E865" s="816"/>
      <c r="F865" s="820"/>
      <c r="G865" s="816"/>
      <c r="H865" s="816"/>
      <c r="I865" s="820"/>
      <c r="J865" s="820"/>
      <c r="K865" s="785" t="s">
        <v>5910</v>
      </c>
      <c r="L865" s="785"/>
      <c r="M865" s="816" t="s">
        <v>5911</v>
      </c>
      <c r="N865" s="807" t="s">
        <v>2853</v>
      </c>
      <c r="O865" s="807"/>
      <c r="P865" s="786" t="s">
        <v>2854</v>
      </c>
      <c r="Q865" s="792" t="s">
        <v>5912</v>
      </c>
      <c r="R865" s="787" t="s">
        <v>3292</v>
      </c>
      <c r="S865" s="795">
        <v>1.5</v>
      </c>
      <c r="T865" s="795">
        <v>7.4697974013007364</v>
      </c>
      <c r="U865" s="808" t="s">
        <v>2816</v>
      </c>
      <c r="V865" s="808"/>
      <c r="W865" s="770"/>
      <c r="X865" s="771"/>
    </row>
    <row r="866" spans="1:24" s="56" customFormat="1" ht="97.5" x14ac:dyDescent="0.25">
      <c r="A866" s="784"/>
      <c r="B866" s="784"/>
      <c r="C866" s="784"/>
      <c r="D866" s="784"/>
      <c r="E866" s="784"/>
      <c r="F866" s="784"/>
      <c r="G866" s="784"/>
      <c r="H866" s="784"/>
      <c r="I866" s="784"/>
      <c r="J866" s="784"/>
      <c r="K866" s="784"/>
      <c r="L866" s="784"/>
      <c r="M866" s="784"/>
      <c r="N866" s="785" t="s">
        <v>2856</v>
      </c>
      <c r="O866" s="785"/>
      <c r="P866" s="873" t="s">
        <v>2857</v>
      </c>
      <c r="Q866" s="874" t="s">
        <v>5127</v>
      </c>
      <c r="R866" s="799"/>
      <c r="S866" s="799"/>
      <c r="T866" s="800"/>
      <c r="U866" s="789" t="s">
        <v>2816</v>
      </c>
      <c r="V866" s="789"/>
    </row>
    <row r="867" spans="1:24" s="801" customFormat="1" ht="78" x14ac:dyDescent="0.25">
      <c r="A867" s="798"/>
      <c r="B867" s="798"/>
      <c r="C867" s="798"/>
      <c r="D867" s="798"/>
      <c r="E867" s="798"/>
      <c r="F867" s="798"/>
      <c r="G867" s="798"/>
      <c r="H867" s="798"/>
      <c r="I867" s="798"/>
      <c r="J867" s="798"/>
      <c r="K867" s="798"/>
      <c r="L867" s="798"/>
      <c r="M867" s="798"/>
      <c r="N867" s="785" t="s">
        <v>2859</v>
      </c>
      <c r="O867" s="785"/>
      <c r="P867" s="873" t="s">
        <v>5128</v>
      </c>
      <c r="Q867" s="874" t="s">
        <v>2861</v>
      </c>
      <c r="R867" s="799"/>
      <c r="S867" s="799"/>
      <c r="T867" s="800"/>
      <c r="U867" s="789" t="s">
        <v>2816</v>
      </c>
      <c r="V867" s="789"/>
    </row>
    <row r="868" spans="1:24" s="801" customFormat="1" ht="58.5" x14ac:dyDescent="0.25">
      <c r="A868" s="798"/>
      <c r="B868" s="798"/>
      <c r="C868" s="798"/>
      <c r="D868" s="798"/>
      <c r="E868" s="798"/>
      <c r="F868" s="798"/>
      <c r="G868" s="798"/>
      <c r="H868" s="798"/>
      <c r="I868" s="798"/>
      <c r="J868" s="798"/>
      <c r="K868" s="798"/>
      <c r="L868" s="798"/>
      <c r="M868" s="798"/>
      <c r="N868" s="785" t="s">
        <v>2868</v>
      </c>
      <c r="O868" s="785"/>
      <c r="P868" s="785" t="s">
        <v>5404</v>
      </c>
      <c r="Q868" s="786" t="s">
        <v>3753</v>
      </c>
      <c r="R868" s="799"/>
      <c r="S868" s="799"/>
      <c r="T868" s="800"/>
      <c r="U868" s="789" t="s">
        <v>2816</v>
      </c>
      <c r="V868" s="789"/>
    </row>
    <row r="869" spans="1:24" s="801" customFormat="1" ht="78" x14ac:dyDescent="0.25">
      <c r="A869" s="798"/>
      <c r="B869" s="798"/>
      <c r="C869" s="798"/>
      <c r="D869" s="798"/>
      <c r="E869" s="798"/>
      <c r="F869" s="798"/>
      <c r="G869" s="798"/>
      <c r="H869" s="798"/>
      <c r="I869" s="798"/>
      <c r="J869" s="798"/>
      <c r="K869" s="798"/>
      <c r="L869" s="798"/>
      <c r="M869" s="798"/>
      <c r="N869" s="785" t="s">
        <v>2871</v>
      </c>
      <c r="O869" s="785"/>
      <c r="P869" s="873" t="s">
        <v>2873</v>
      </c>
      <c r="Q869" s="874" t="s">
        <v>5129</v>
      </c>
      <c r="R869" s="799"/>
      <c r="S869" s="799"/>
      <c r="T869" s="800"/>
      <c r="U869" s="789" t="s">
        <v>2816</v>
      </c>
      <c r="V869" s="789"/>
    </row>
    <row r="870" spans="1:24" s="801" customFormat="1" ht="110.25" customHeight="1" x14ac:dyDescent="0.25">
      <c r="A870" s="798"/>
      <c r="B870" s="798"/>
      <c r="C870" s="798"/>
      <c r="D870" s="798"/>
      <c r="E870" s="798"/>
      <c r="F870" s="798"/>
      <c r="G870" s="798"/>
      <c r="H870" s="798"/>
      <c r="I870" s="798"/>
      <c r="J870" s="798"/>
      <c r="K870" s="798"/>
      <c r="L870" s="798"/>
      <c r="M870" s="798"/>
      <c r="N870" s="785" t="s">
        <v>2874</v>
      </c>
      <c r="O870" s="785"/>
      <c r="P870" s="874" t="s">
        <v>2876</v>
      </c>
      <c r="Q870" s="874" t="s">
        <v>5201</v>
      </c>
      <c r="R870" s="799"/>
      <c r="S870" s="799"/>
      <c r="T870" s="800"/>
      <c r="U870" s="789" t="s">
        <v>2816</v>
      </c>
      <c r="V870" s="789"/>
    </row>
    <row r="871" spans="1:24" s="772" customFormat="1" ht="79.5" customHeight="1" x14ac:dyDescent="0.3">
      <c r="A871" s="766"/>
      <c r="B871" s="907"/>
      <c r="C871" s="767"/>
      <c r="D871" s="816"/>
      <c r="E871" s="816"/>
      <c r="F871" s="820"/>
      <c r="G871" s="816"/>
      <c r="H871" s="816"/>
      <c r="I871" s="820"/>
      <c r="J871" s="820"/>
      <c r="K871" s="785"/>
      <c r="L871" s="785"/>
      <c r="M871" s="816"/>
      <c r="N871" s="807" t="s">
        <v>2847</v>
      </c>
      <c r="O871" s="807"/>
      <c r="P871" s="786" t="s">
        <v>2848</v>
      </c>
      <c r="Q871" s="792" t="s">
        <v>5913</v>
      </c>
      <c r="R871" s="787" t="s">
        <v>3292</v>
      </c>
      <c r="S871" s="795">
        <v>3.4</v>
      </c>
      <c r="T871" s="795">
        <v>8.2410134095100744</v>
      </c>
      <c r="U871" s="808" t="s">
        <v>2816</v>
      </c>
      <c r="V871" s="808"/>
      <c r="W871" s="770"/>
      <c r="X871" s="771"/>
    </row>
    <row r="872" spans="1:24" s="56" customFormat="1" ht="78" x14ac:dyDescent="0.25">
      <c r="A872" s="784"/>
      <c r="B872" s="784"/>
      <c r="C872" s="784"/>
      <c r="D872" s="784"/>
      <c r="E872" s="784"/>
      <c r="F872" s="784"/>
      <c r="G872" s="784"/>
      <c r="H872" s="784"/>
      <c r="I872" s="784"/>
      <c r="J872" s="784"/>
      <c r="K872" s="784"/>
      <c r="L872" s="784"/>
      <c r="M872" s="784"/>
      <c r="N872" s="785" t="s">
        <v>2850</v>
      </c>
      <c r="O872" s="785"/>
      <c r="P872" s="785" t="s">
        <v>5405</v>
      </c>
      <c r="Q872" s="786" t="s">
        <v>2852</v>
      </c>
      <c r="R872" s="799"/>
      <c r="S872" s="799"/>
      <c r="T872" s="800"/>
      <c r="U872" s="789" t="s">
        <v>2816</v>
      </c>
      <c r="V872" s="789"/>
    </row>
    <row r="873" spans="1:24" s="772" customFormat="1" ht="61.15" customHeight="1" x14ac:dyDescent="0.3">
      <c r="A873" s="766"/>
      <c r="B873" s="907"/>
      <c r="C873" s="767"/>
      <c r="D873" s="816"/>
      <c r="E873" s="816"/>
      <c r="F873" s="820"/>
      <c r="G873" s="816"/>
      <c r="H873" s="816"/>
      <c r="I873" s="820"/>
      <c r="J873" s="820"/>
      <c r="K873" s="785"/>
      <c r="L873" s="785" t="s">
        <v>5914</v>
      </c>
      <c r="M873" s="820"/>
      <c r="N873" s="791" t="s">
        <v>440</v>
      </c>
      <c r="O873" s="791"/>
      <c r="P873" s="786" t="s">
        <v>441</v>
      </c>
      <c r="Q873" s="791" t="s">
        <v>5915</v>
      </c>
      <c r="R873" s="861" t="s">
        <v>3292</v>
      </c>
      <c r="S873" s="861">
        <v>15</v>
      </c>
      <c r="T873" s="861">
        <v>30</v>
      </c>
      <c r="U873" s="771"/>
      <c r="V873" s="791" t="s">
        <v>5750</v>
      </c>
      <c r="W873" s="770"/>
      <c r="X873" s="771"/>
    </row>
    <row r="874" spans="1:24" s="772" customFormat="1" ht="97.5" x14ac:dyDescent="0.3">
      <c r="A874" s="766"/>
      <c r="B874" s="907"/>
      <c r="C874" s="767"/>
      <c r="D874" s="816"/>
      <c r="E874" s="816"/>
      <c r="F874" s="820"/>
      <c r="G874" s="816"/>
      <c r="H874" s="816"/>
      <c r="I874" s="820"/>
      <c r="J874" s="820"/>
      <c r="K874" s="785"/>
      <c r="L874" s="785"/>
      <c r="M874" s="820"/>
      <c r="N874" s="785" t="s">
        <v>443</v>
      </c>
      <c r="O874" s="791"/>
      <c r="P874" s="786" t="s">
        <v>444</v>
      </c>
      <c r="Q874" s="786" t="s">
        <v>4770</v>
      </c>
      <c r="R874" s="861"/>
      <c r="S874" s="861"/>
      <c r="T874" s="861"/>
      <c r="U874" s="771"/>
      <c r="V874" s="791"/>
      <c r="W874" s="770"/>
      <c r="X874" s="771"/>
    </row>
    <row r="875" spans="1:24" s="772" customFormat="1" ht="78" x14ac:dyDescent="0.3">
      <c r="A875" s="766"/>
      <c r="B875" s="907"/>
      <c r="C875" s="767"/>
      <c r="D875" s="816"/>
      <c r="E875" s="816"/>
      <c r="F875" s="820"/>
      <c r="G875" s="816"/>
      <c r="H875" s="816"/>
      <c r="I875" s="820"/>
      <c r="J875" s="820"/>
      <c r="K875" s="785"/>
      <c r="L875" s="785"/>
      <c r="M875" s="820"/>
      <c r="N875" s="785" t="s">
        <v>446</v>
      </c>
      <c r="O875" s="791"/>
      <c r="P875" s="786" t="s">
        <v>447</v>
      </c>
      <c r="Q875" s="786" t="s">
        <v>448</v>
      </c>
      <c r="R875" s="861"/>
      <c r="S875" s="861"/>
      <c r="T875" s="861"/>
      <c r="U875" s="771"/>
      <c r="V875" s="791"/>
      <c r="W875" s="770"/>
      <c r="X875" s="771"/>
    </row>
    <row r="876" spans="1:24" s="772" customFormat="1" ht="97.5" x14ac:dyDescent="0.3">
      <c r="A876" s="766"/>
      <c r="B876" s="907"/>
      <c r="C876" s="767"/>
      <c r="D876" s="816"/>
      <c r="E876" s="816"/>
      <c r="F876" s="820"/>
      <c r="G876" s="816"/>
      <c r="H876" s="816"/>
      <c r="I876" s="820"/>
      <c r="J876" s="820"/>
      <c r="K876" s="785"/>
      <c r="L876" s="785"/>
      <c r="M876" s="820"/>
      <c r="N876" s="785" t="s">
        <v>449</v>
      </c>
      <c r="O876" s="791"/>
      <c r="P876" s="786" t="s">
        <v>450</v>
      </c>
      <c r="Q876" s="786" t="s">
        <v>451</v>
      </c>
      <c r="R876" s="861"/>
      <c r="S876" s="861"/>
      <c r="T876" s="861"/>
      <c r="U876" s="771"/>
      <c r="V876" s="791"/>
      <c r="W876" s="770"/>
      <c r="X876" s="771"/>
    </row>
    <row r="877" spans="1:24" s="772" customFormat="1" ht="117" x14ac:dyDescent="0.3">
      <c r="A877" s="766"/>
      <c r="B877" s="907"/>
      <c r="C877" s="767"/>
      <c r="D877" s="816"/>
      <c r="E877" s="816"/>
      <c r="F877" s="820"/>
      <c r="G877" s="816"/>
      <c r="H877" s="816"/>
      <c r="I877" s="820"/>
      <c r="J877" s="820"/>
      <c r="K877" s="785"/>
      <c r="L877" s="785"/>
      <c r="M877" s="820"/>
      <c r="N877" s="785" t="s">
        <v>452</v>
      </c>
      <c r="O877" s="791"/>
      <c r="P877" s="786" t="s">
        <v>453</v>
      </c>
      <c r="Q877" s="786" t="s">
        <v>454</v>
      </c>
      <c r="R877" s="861"/>
      <c r="S877" s="861"/>
      <c r="T877" s="861"/>
      <c r="U877" s="771"/>
      <c r="V877" s="791"/>
      <c r="W877" s="770"/>
      <c r="X877" s="771"/>
    </row>
    <row r="878" spans="1:24" s="772" customFormat="1" ht="58.5" x14ac:dyDescent="0.3">
      <c r="A878" s="766"/>
      <c r="B878" s="907"/>
      <c r="C878" s="767"/>
      <c r="D878" s="816"/>
      <c r="E878" s="816"/>
      <c r="F878" s="820"/>
      <c r="G878" s="816"/>
      <c r="H878" s="816"/>
      <c r="I878" s="820"/>
      <c r="J878" s="820"/>
      <c r="K878" s="785"/>
      <c r="L878" s="785"/>
      <c r="M878" s="820"/>
      <c r="N878" s="785" t="s">
        <v>455</v>
      </c>
      <c r="O878" s="791"/>
      <c r="P878" s="786" t="s">
        <v>456</v>
      </c>
      <c r="Q878" s="786" t="s">
        <v>457</v>
      </c>
      <c r="R878" s="861"/>
      <c r="S878" s="861"/>
      <c r="T878" s="861"/>
      <c r="U878" s="771"/>
      <c r="V878" s="791"/>
      <c r="W878" s="770"/>
      <c r="X878" s="771"/>
    </row>
    <row r="879" spans="1:24" s="772" customFormat="1" ht="78" x14ac:dyDescent="0.3">
      <c r="A879" s="766"/>
      <c r="B879" s="907"/>
      <c r="C879" s="767"/>
      <c r="D879" s="816"/>
      <c r="E879" s="816"/>
      <c r="F879" s="820"/>
      <c r="G879" s="816"/>
      <c r="H879" s="816"/>
      <c r="I879" s="820"/>
      <c r="J879" s="820"/>
      <c r="K879" s="785"/>
      <c r="L879" s="785" t="s">
        <v>5916</v>
      </c>
      <c r="M879" s="816" t="s">
        <v>5917</v>
      </c>
      <c r="N879" s="807" t="s">
        <v>2835</v>
      </c>
      <c r="O879" s="807"/>
      <c r="P879" s="786" t="s">
        <v>2836</v>
      </c>
      <c r="Q879" s="786" t="s">
        <v>2837</v>
      </c>
      <c r="R879" s="804"/>
      <c r="S879" s="804"/>
      <c r="T879" s="804"/>
      <c r="U879" s="808" t="s">
        <v>2816</v>
      </c>
      <c r="V879" s="808"/>
      <c r="W879" s="770"/>
      <c r="X879" s="771"/>
    </row>
    <row r="880" spans="1:24" s="801" customFormat="1" ht="97.5" x14ac:dyDescent="0.25">
      <c r="A880" s="798"/>
      <c r="B880" s="798"/>
      <c r="C880" s="798"/>
      <c r="D880" s="798"/>
      <c r="E880" s="798"/>
      <c r="F880" s="798"/>
      <c r="G880" s="798"/>
      <c r="H880" s="798"/>
      <c r="I880" s="798"/>
      <c r="J880" s="798"/>
      <c r="K880" s="798"/>
      <c r="L880" s="798"/>
      <c r="M880" s="798"/>
      <c r="N880" s="785" t="s">
        <v>2838</v>
      </c>
      <c r="O880" s="785"/>
      <c r="P880" s="785" t="s">
        <v>5406</v>
      </c>
      <c r="Q880" s="786" t="s">
        <v>2840</v>
      </c>
      <c r="R880" s="799"/>
      <c r="S880" s="800"/>
      <c r="T880" s="800"/>
      <c r="U880" s="789" t="s">
        <v>2816</v>
      </c>
      <c r="V880" s="789"/>
    </row>
    <row r="881" spans="1:24" s="801" customFormat="1" ht="78" x14ac:dyDescent="0.25">
      <c r="A881" s="798"/>
      <c r="B881" s="798"/>
      <c r="C881" s="798"/>
      <c r="D881" s="798"/>
      <c r="E881" s="798"/>
      <c r="F881" s="798"/>
      <c r="G881" s="798"/>
      <c r="H881" s="798"/>
      <c r="I881" s="798"/>
      <c r="J881" s="798"/>
      <c r="K881" s="798"/>
      <c r="L881" s="798"/>
      <c r="M881" s="798"/>
      <c r="N881" s="785" t="s">
        <v>2841</v>
      </c>
      <c r="O881" s="785"/>
      <c r="P881" s="785" t="s">
        <v>5407</v>
      </c>
      <c r="Q881" s="786" t="s">
        <v>2843</v>
      </c>
      <c r="R881" s="799"/>
      <c r="S881" s="800"/>
      <c r="T881" s="800"/>
      <c r="U881" s="789" t="s">
        <v>2816</v>
      </c>
      <c r="V881" s="789"/>
    </row>
    <row r="882" spans="1:24" s="801" customFormat="1" ht="78" x14ac:dyDescent="0.25">
      <c r="A882" s="798"/>
      <c r="B882" s="798"/>
      <c r="C882" s="798"/>
      <c r="D882" s="798"/>
      <c r="E882" s="798"/>
      <c r="F882" s="798"/>
      <c r="G882" s="798"/>
      <c r="H882" s="798"/>
      <c r="I882" s="798"/>
      <c r="J882" s="798"/>
      <c r="K882" s="798"/>
      <c r="L882" s="798"/>
      <c r="M882" s="798"/>
      <c r="N882" s="785" t="s">
        <v>2844</v>
      </c>
      <c r="O882" s="785"/>
      <c r="P882" s="785" t="s">
        <v>5408</v>
      </c>
      <c r="Q882" s="786" t="s">
        <v>2846</v>
      </c>
      <c r="R882" s="799"/>
      <c r="S882" s="800"/>
      <c r="T882" s="800"/>
      <c r="U882" s="789" t="s">
        <v>2816</v>
      </c>
      <c r="V882" s="789"/>
    </row>
    <row r="883" spans="1:24" s="772" customFormat="1" ht="81.75" customHeight="1" x14ac:dyDescent="0.3">
      <c r="A883" s="766"/>
      <c r="B883" s="907"/>
      <c r="C883" s="767"/>
      <c r="D883" s="816"/>
      <c r="E883" s="816"/>
      <c r="F883" s="820"/>
      <c r="G883" s="816"/>
      <c r="H883" s="816"/>
      <c r="I883" s="820"/>
      <c r="J883" s="820"/>
      <c r="K883" s="786"/>
      <c r="L883" s="785"/>
      <c r="M883" s="820"/>
      <c r="N883" s="786" t="s">
        <v>2817</v>
      </c>
      <c r="O883" s="807"/>
      <c r="P883" s="786" t="s">
        <v>4935</v>
      </c>
      <c r="Q883" s="786" t="s">
        <v>4936</v>
      </c>
      <c r="R883" s="804"/>
      <c r="S883" s="804"/>
      <c r="T883" s="804"/>
      <c r="U883" s="808" t="s">
        <v>2816</v>
      </c>
      <c r="V883" s="808"/>
      <c r="W883" s="770"/>
      <c r="X883" s="771"/>
    </row>
    <row r="884" spans="1:24" s="772" customFormat="1" ht="97.5" x14ac:dyDescent="0.3">
      <c r="A884" s="766"/>
      <c r="B884" s="907"/>
      <c r="C884" s="767"/>
      <c r="D884" s="816"/>
      <c r="E884" s="816"/>
      <c r="F884" s="820"/>
      <c r="G884" s="816"/>
      <c r="H884" s="816"/>
      <c r="I884" s="820"/>
      <c r="J884" s="820"/>
      <c r="K884" s="786"/>
      <c r="L884" s="785"/>
      <c r="M884" s="820"/>
      <c r="N884" s="785" t="s">
        <v>2820</v>
      </c>
      <c r="O884" s="807"/>
      <c r="P884" s="785" t="s">
        <v>2821</v>
      </c>
      <c r="Q884" s="786" t="s">
        <v>4937</v>
      </c>
      <c r="R884" s="804"/>
      <c r="S884" s="804"/>
      <c r="T884" s="804"/>
      <c r="U884" s="808"/>
      <c r="V884" s="808"/>
      <c r="W884" s="770"/>
      <c r="X884" s="771"/>
    </row>
    <row r="885" spans="1:24" s="772" customFormat="1" ht="78" x14ac:dyDescent="0.3">
      <c r="A885" s="766"/>
      <c r="B885" s="907"/>
      <c r="C885" s="767"/>
      <c r="D885" s="816"/>
      <c r="E885" s="816"/>
      <c r="F885" s="820"/>
      <c r="G885" s="816"/>
      <c r="H885" s="816"/>
      <c r="I885" s="820"/>
      <c r="J885" s="820"/>
      <c r="K885" s="786"/>
      <c r="L885" s="785"/>
      <c r="M885" s="820"/>
      <c r="N885" s="785" t="s">
        <v>2823</v>
      </c>
      <c r="O885" s="807"/>
      <c r="P885" s="785" t="s">
        <v>2824</v>
      </c>
      <c r="Q885" s="786" t="s">
        <v>4938</v>
      </c>
      <c r="R885" s="804"/>
      <c r="S885" s="804"/>
      <c r="T885" s="804"/>
      <c r="U885" s="808"/>
      <c r="V885" s="808"/>
      <c r="W885" s="770"/>
      <c r="X885" s="771"/>
    </row>
    <row r="886" spans="1:24" s="772" customFormat="1" ht="97.5" x14ac:dyDescent="0.3">
      <c r="A886" s="766"/>
      <c r="B886" s="907"/>
      <c r="C886" s="767"/>
      <c r="D886" s="816"/>
      <c r="E886" s="816"/>
      <c r="F886" s="820"/>
      <c r="G886" s="816"/>
      <c r="H886" s="816"/>
      <c r="I886" s="820"/>
      <c r="J886" s="820"/>
      <c r="K886" s="786"/>
      <c r="L886" s="785"/>
      <c r="M886" s="820"/>
      <c r="N886" s="785" t="s">
        <v>2826</v>
      </c>
      <c r="O886" s="807"/>
      <c r="P886" s="785" t="s">
        <v>2827</v>
      </c>
      <c r="Q886" s="785" t="s">
        <v>4939</v>
      </c>
      <c r="R886" s="804"/>
      <c r="S886" s="804"/>
      <c r="T886" s="804"/>
      <c r="U886" s="808"/>
      <c r="V886" s="808"/>
      <c r="W886" s="770"/>
      <c r="X886" s="771"/>
    </row>
    <row r="887" spans="1:24" s="772" customFormat="1" ht="96" customHeight="1" x14ac:dyDescent="0.3">
      <c r="A887" s="766"/>
      <c r="B887" s="907"/>
      <c r="C887" s="767"/>
      <c r="D887" s="816"/>
      <c r="E887" s="816"/>
      <c r="F887" s="820"/>
      <c r="G887" s="816"/>
      <c r="H887" s="816"/>
      <c r="I887" s="820"/>
      <c r="J887" s="820"/>
      <c r="K887" s="786"/>
      <c r="L887" s="785"/>
      <c r="M887" s="820"/>
      <c r="N887" s="807" t="s">
        <v>2829</v>
      </c>
      <c r="O887" s="807"/>
      <c r="P887" s="786" t="s">
        <v>2830</v>
      </c>
      <c r="Q887" s="792" t="s">
        <v>2831</v>
      </c>
      <c r="R887" s="804"/>
      <c r="S887" s="804"/>
      <c r="T887" s="804"/>
      <c r="U887" s="808" t="s">
        <v>2816</v>
      </c>
      <c r="V887" s="808"/>
      <c r="W887" s="770"/>
      <c r="X887" s="771"/>
    </row>
    <row r="888" spans="1:24" s="801" customFormat="1" ht="117" x14ac:dyDescent="0.25">
      <c r="A888" s="798"/>
      <c r="B888" s="798"/>
      <c r="C888" s="798"/>
      <c r="D888" s="798"/>
      <c r="E888" s="798"/>
      <c r="F888" s="798"/>
      <c r="G888" s="798"/>
      <c r="H888" s="798"/>
      <c r="I888" s="798"/>
      <c r="J888" s="798"/>
      <c r="K888" s="798"/>
      <c r="L888" s="798"/>
      <c r="M888" s="798"/>
      <c r="N888" s="785" t="s">
        <v>2832</v>
      </c>
      <c r="O888" s="785"/>
      <c r="P888" s="785" t="s">
        <v>2833</v>
      </c>
      <c r="Q888" s="786" t="s">
        <v>5409</v>
      </c>
      <c r="R888" s="799"/>
      <c r="S888" s="800"/>
      <c r="T888" s="800"/>
      <c r="U888" s="789" t="s">
        <v>2816</v>
      </c>
      <c r="V888" s="789"/>
    </row>
    <row r="889" spans="1:24" s="772" customFormat="1" ht="88.5" customHeight="1" x14ac:dyDescent="0.3">
      <c r="A889" s="766"/>
      <c r="B889" s="907"/>
      <c r="C889" s="767"/>
      <c r="D889" s="816"/>
      <c r="E889" s="816"/>
      <c r="F889" s="820"/>
      <c r="G889" s="816"/>
      <c r="H889" s="816"/>
      <c r="I889" s="820"/>
      <c r="J889" s="820"/>
      <c r="K889" s="785"/>
      <c r="L889" s="785" t="s">
        <v>5017</v>
      </c>
      <c r="M889" s="816"/>
      <c r="N889" s="807" t="s">
        <v>1178</v>
      </c>
      <c r="O889" s="807"/>
      <c r="P889" s="786" t="s">
        <v>1179</v>
      </c>
      <c r="Q889" s="792" t="s">
        <v>5918</v>
      </c>
      <c r="R889" s="787" t="s">
        <v>3292</v>
      </c>
      <c r="S889" s="795">
        <v>25.514403292181072</v>
      </c>
      <c r="T889" s="795">
        <v>40.946502057613174</v>
      </c>
      <c r="U889" s="808" t="s">
        <v>5919</v>
      </c>
      <c r="V889" s="808"/>
      <c r="W889" s="770"/>
      <c r="X889" s="771"/>
    </row>
    <row r="890" spans="1:24" s="57" customFormat="1" ht="58.5" x14ac:dyDescent="0.25">
      <c r="A890" s="806"/>
      <c r="B890" s="806"/>
      <c r="C890" s="806"/>
      <c r="D890" s="806"/>
      <c r="E890" s="806"/>
      <c r="F890" s="806"/>
      <c r="G890" s="806"/>
      <c r="H890" s="806"/>
      <c r="I890" s="806"/>
      <c r="J890" s="806"/>
      <c r="K890" s="806"/>
      <c r="L890" s="806"/>
      <c r="M890" s="806"/>
      <c r="N890" s="789"/>
      <c r="O890" s="789"/>
      <c r="P890" s="789"/>
      <c r="Q890" s="789" t="s">
        <v>3489</v>
      </c>
      <c r="R890" s="787" t="s">
        <v>3292</v>
      </c>
      <c r="S890" s="787">
        <v>0.08</v>
      </c>
      <c r="T890" s="787">
        <v>20.079999999999998</v>
      </c>
      <c r="U890" s="789" t="s">
        <v>1177</v>
      </c>
      <c r="V890" s="789"/>
    </row>
    <row r="891" spans="1:24" s="57" customFormat="1" ht="58.5" x14ac:dyDescent="0.25">
      <c r="A891" s="806"/>
      <c r="B891" s="806"/>
      <c r="C891" s="806"/>
      <c r="D891" s="806"/>
      <c r="E891" s="806"/>
      <c r="F891" s="806"/>
      <c r="G891" s="806"/>
      <c r="H891" s="806"/>
      <c r="I891" s="806"/>
      <c r="J891" s="806"/>
      <c r="K891" s="806"/>
      <c r="L891" s="806"/>
      <c r="M891" s="806"/>
      <c r="N891" s="785" t="s">
        <v>1181</v>
      </c>
      <c r="O891" s="785"/>
      <c r="P891" s="873" t="s">
        <v>1182</v>
      </c>
      <c r="Q891" s="874" t="s">
        <v>1183</v>
      </c>
      <c r="R891" s="799"/>
      <c r="S891" s="799"/>
      <c r="T891" s="799"/>
      <c r="U891" s="789" t="s">
        <v>1177</v>
      </c>
      <c r="V891" s="789"/>
    </row>
    <row r="892" spans="1:24" s="809" customFormat="1" ht="78.75" customHeight="1" x14ac:dyDescent="0.25">
      <c r="A892" s="802"/>
      <c r="B892" s="802"/>
      <c r="C892" s="802"/>
      <c r="D892" s="802"/>
      <c r="E892" s="802"/>
      <c r="F892" s="802"/>
      <c r="G892" s="802"/>
      <c r="H892" s="802"/>
      <c r="I892" s="802"/>
      <c r="J892" s="802"/>
      <c r="K892" s="802"/>
      <c r="L892" s="802"/>
      <c r="M892" s="802"/>
      <c r="N892" s="785" t="s">
        <v>1184</v>
      </c>
      <c r="O892" s="785"/>
      <c r="P892" s="874" t="s">
        <v>1185</v>
      </c>
      <c r="Q892" s="874" t="s">
        <v>1186</v>
      </c>
      <c r="R892" s="799"/>
      <c r="S892" s="799"/>
      <c r="T892" s="799"/>
      <c r="U892" s="789" t="s">
        <v>1177</v>
      </c>
      <c r="V892" s="789"/>
    </row>
    <row r="893" spans="1:24" s="809" customFormat="1" ht="58.5" x14ac:dyDescent="0.25">
      <c r="A893" s="802"/>
      <c r="B893" s="802"/>
      <c r="C893" s="802"/>
      <c r="D893" s="802"/>
      <c r="E893" s="802"/>
      <c r="F893" s="802"/>
      <c r="G893" s="802"/>
      <c r="H893" s="802"/>
      <c r="I893" s="802"/>
      <c r="J893" s="802"/>
      <c r="K893" s="802"/>
      <c r="L893" s="802"/>
      <c r="M893" s="802"/>
      <c r="N893" s="785" t="s">
        <v>1187</v>
      </c>
      <c r="O893" s="785"/>
      <c r="P893" s="786" t="s">
        <v>5423</v>
      </c>
      <c r="Q893" s="786" t="s">
        <v>3870</v>
      </c>
      <c r="R893" s="799"/>
      <c r="S893" s="799"/>
      <c r="T893" s="799"/>
      <c r="U893" s="789" t="s">
        <v>1177</v>
      </c>
      <c r="V893" s="789"/>
    </row>
    <row r="894" spans="1:24" s="772" customFormat="1" ht="84" customHeight="1" x14ac:dyDescent="0.3">
      <c r="A894" s="766"/>
      <c r="B894" s="907"/>
      <c r="C894" s="767"/>
      <c r="D894" s="816"/>
      <c r="E894" s="816"/>
      <c r="F894" s="820"/>
      <c r="G894" s="816"/>
      <c r="H894" s="816"/>
      <c r="I894" s="820"/>
      <c r="J894" s="820"/>
      <c r="K894" s="785" t="s">
        <v>4091</v>
      </c>
      <c r="L894" s="785" t="s">
        <v>5022</v>
      </c>
      <c r="M894" s="820"/>
      <c r="N894" s="807" t="s">
        <v>1126</v>
      </c>
      <c r="O894" s="807"/>
      <c r="P894" s="786" t="s">
        <v>1127</v>
      </c>
      <c r="Q894" s="792" t="s">
        <v>5859</v>
      </c>
      <c r="R894" s="787" t="s">
        <v>3292</v>
      </c>
      <c r="S894" s="795">
        <v>16.399999999999999</v>
      </c>
      <c r="T894" s="795">
        <v>100</v>
      </c>
      <c r="U894" s="808" t="s">
        <v>4480</v>
      </c>
      <c r="V894" s="808" t="s">
        <v>4091</v>
      </c>
      <c r="W894" s="770"/>
      <c r="X894" s="771"/>
    </row>
    <row r="895" spans="1:24" s="56" customFormat="1" ht="97.5" x14ac:dyDescent="0.25">
      <c r="A895" s="784"/>
      <c r="B895" s="784"/>
      <c r="C895" s="784"/>
      <c r="D895" s="784"/>
      <c r="E895" s="784"/>
      <c r="F895" s="784"/>
      <c r="G895" s="784"/>
      <c r="H895" s="784"/>
      <c r="I895" s="784"/>
      <c r="J895" s="784"/>
      <c r="K895" s="784"/>
      <c r="L895" s="784"/>
      <c r="M895" s="784"/>
      <c r="N895" s="785" t="s">
        <v>1129</v>
      </c>
      <c r="O895" s="785"/>
      <c r="P895" s="814" t="s">
        <v>1130</v>
      </c>
      <c r="Q895" s="815" t="s">
        <v>5156</v>
      </c>
      <c r="R895" s="799"/>
      <c r="S895" s="799"/>
      <c r="T895" s="799"/>
      <c r="U895" s="789" t="s">
        <v>4480</v>
      </c>
      <c r="V895" s="789"/>
    </row>
    <row r="896" spans="1:24" s="803" customFormat="1" ht="97.5" x14ac:dyDescent="0.25">
      <c r="A896" s="802"/>
      <c r="B896" s="802"/>
      <c r="C896" s="802"/>
      <c r="D896" s="802"/>
      <c r="E896" s="802"/>
      <c r="F896" s="802"/>
      <c r="G896" s="802"/>
      <c r="H896" s="802"/>
      <c r="I896" s="802"/>
      <c r="J896" s="802"/>
      <c r="K896" s="802"/>
      <c r="L896" s="802"/>
      <c r="M896" s="802"/>
      <c r="N896" s="785" t="s">
        <v>1132</v>
      </c>
      <c r="O896" s="785"/>
      <c r="P896" s="814" t="s">
        <v>5155</v>
      </c>
      <c r="Q896" s="815" t="s">
        <v>5154</v>
      </c>
      <c r="R896" s="799"/>
      <c r="S896" s="799"/>
      <c r="T896" s="799"/>
      <c r="U896" s="789" t="s">
        <v>4480</v>
      </c>
      <c r="V896" s="789"/>
    </row>
    <row r="897" spans="1:24" s="803" customFormat="1" ht="69" customHeight="1" x14ac:dyDescent="0.25">
      <c r="A897" s="802"/>
      <c r="B897" s="802"/>
      <c r="C897" s="802"/>
      <c r="D897" s="802"/>
      <c r="E897" s="802"/>
      <c r="F897" s="802"/>
      <c r="G897" s="802"/>
      <c r="H897" s="802"/>
      <c r="I897" s="802"/>
      <c r="J897" s="802"/>
      <c r="K897" s="802"/>
      <c r="L897" s="802"/>
      <c r="M897" s="802"/>
      <c r="N897" s="785" t="s">
        <v>1135</v>
      </c>
      <c r="O897" s="785"/>
      <c r="P897" s="814" t="s">
        <v>1136</v>
      </c>
      <c r="Q897" s="815" t="s">
        <v>5159</v>
      </c>
      <c r="R897" s="799"/>
      <c r="S897" s="799"/>
      <c r="T897" s="799"/>
      <c r="U897" s="789" t="s">
        <v>4480</v>
      </c>
      <c r="V897" s="789"/>
    </row>
    <row r="898" spans="1:24" s="803" customFormat="1" ht="78" x14ac:dyDescent="0.25">
      <c r="A898" s="802"/>
      <c r="B898" s="802"/>
      <c r="C898" s="802"/>
      <c r="D898" s="802"/>
      <c r="E898" s="802"/>
      <c r="F898" s="802"/>
      <c r="G898" s="802"/>
      <c r="H898" s="802"/>
      <c r="I898" s="802"/>
      <c r="J898" s="802"/>
      <c r="K898" s="802"/>
      <c r="L898" s="802"/>
      <c r="M898" s="802"/>
      <c r="N898" s="785" t="s">
        <v>1138</v>
      </c>
      <c r="O898" s="785"/>
      <c r="P898" s="814" t="s">
        <v>5160</v>
      </c>
      <c r="Q898" s="815" t="s">
        <v>1140</v>
      </c>
      <c r="R898" s="799"/>
      <c r="S898" s="799"/>
      <c r="T898" s="799"/>
      <c r="U898" s="789" t="s">
        <v>4480</v>
      </c>
      <c r="V898" s="789"/>
    </row>
    <row r="899" spans="1:24" s="772" customFormat="1" ht="81" customHeight="1" x14ac:dyDescent="0.3">
      <c r="A899" s="766"/>
      <c r="B899" s="907"/>
      <c r="C899" s="767"/>
      <c r="D899" s="816"/>
      <c r="E899" s="908"/>
      <c r="F899" s="820"/>
      <c r="G899" s="908"/>
      <c r="H899" s="908"/>
      <c r="I899" s="820"/>
      <c r="J899" s="820"/>
      <c r="K899" s="785"/>
      <c r="L899" s="785"/>
      <c r="M899" s="799"/>
      <c r="N899" s="791" t="s">
        <v>1141</v>
      </c>
      <c r="O899" s="807"/>
      <c r="P899" s="786" t="s">
        <v>1142</v>
      </c>
      <c r="Q899" s="792" t="s">
        <v>1143</v>
      </c>
      <c r="R899" s="804"/>
      <c r="S899" s="804"/>
      <c r="T899" s="804"/>
      <c r="U899" s="808" t="s">
        <v>4480</v>
      </c>
      <c r="V899" s="808" t="s">
        <v>4091</v>
      </c>
      <c r="W899" s="770"/>
      <c r="X899" s="771"/>
    </row>
    <row r="900" spans="1:24" s="803" customFormat="1" ht="58.5" x14ac:dyDescent="0.25">
      <c r="A900" s="802"/>
      <c r="B900" s="802"/>
      <c r="C900" s="802"/>
      <c r="D900" s="802"/>
      <c r="E900" s="802"/>
      <c r="F900" s="802"/>
      <c r="G900" s="802"/>
      <c r="H900" s="802"/>
      <c r="I900" s="802"/>
      <c r="J900" s="802"/>
      <c r="K900" s="802"/>
      <c r="L900" s="802"/>
      <c r="M900" s="802"/>
      <c r="N900" s="785" t="s">
        <v>1144</v>
      </c>
      <c r="O900" s="785"/>
      <c r="P900" s="814" t="s">
        <v>5411</v>
      </c>
      <c r="Q900" s="815" t="s">
        <v>1146</v>
      </c>
      <c r="R900" s="799"/>
      <c r="S900" s="799"/>
      <c r="T900" s="799"/>
      <c r="U900" s="789" t="s">
        <v>4480</v>
      </c>
      <c r="V900" s="789"/>
    </row>
    <row r="901" spans="1:24" s="803" customFormat="1" ht="78" x14ac:dyDescent="0.25">
      <c r="A901" s="802"/>
      <c r="B901" s="802"/>
      <c r="C901" s="802"/>
      <c r="D901" s="802"/>
      <c r="E901" s="802"/>
      <c r="F901" s="802"/>
      <c r="G901" s="802"/>
      <c r="H901" s="802"/>
      <c r="I901" s="802"/>
      <c r="J901" s="802"/>
      <c r="K901" s="802"/>
      <c r="L901" s="802"/>
      <c r="M901" s="802"/>
      <c r="N901" s="785" t="s">
        <v>1147</v>
      </c>
      <c r="O901" s="785"/>
      <c r="P901" s="814" t="s">
        <v>5161</v>
      </c>
      <c r="Q901" s="815" t="s">
        <v>5162</v>
      </c>
      <c r="R901" s="799"/>
      <c r="S901" s="799"/>
      <c r="T901" s="799"/>
      <c r="U901" s="789" t="s">
        <v>4480</v>
      </c>
      <c r="V901" s="789"/>
    </row>
    <row r="902" spans="1:24" s="803" customFormat="1" ht="97.5" x14ac:dyDescent="0.25">
      <c r="A902" s="802"/>
      <c r="B902" s="802"/>
      <c r="C902" s="802"/>
      <c r="D902" s="802"/>
      <c r="E902" s="802"/>
      <c r="F902" s="802"/>
      <c r="G902" s="802"/>
      <c r="H902" s="802"/>
      <c r="I902" s="802"/>
      <c r="J902" s="802"/>
      <c r="K902" s="802"/>
      <c r="L902" s="802"/>
      <c r="M902" s="802"/>
      <c r="N902" s="785" t="s">
        <v>1150</v>
      </c>
      <c r="O902" s="785"/>
      <c r="P902" s="814" t="s">
        <v>5163</v>
      </c>
      <c r="Q902" s="815" t="s">
        <v>5164</v>
      </c>
      <c r="R902" s="799"/>
      <c r="S902" s="799"/>
      <c r="T902" s="799"/>
      <c r="U902" s="789" t="s">
        <v>4480</v>
      </c>
      <c r="V902" s="789"/>
    </row>
    <row r="903" spans="1:24" s="803" customFormat="1" ht="78" x14ac:dyDescent="0.25">
      <c r="A903" s="802"/>
      <c r="B903" s="802"/>
      <c r="C903" s="802"/>
      <c r="D903" s="802"/>
      <c r="E903" s="802"/>
      <c r="F903" s="802"/>
      <c r="G903" s="802"/>
      <c r="H903" s="802"/>
      <c r="I903" s="802"/>
      <c r="J903" s="802"/>
      <c r="K903" s="802"/>
      <c r="L903" s="802"/>
      <c r="M903" s="802"/>
      <c r="N903" s="785" t="s">
        <v>1153</v>
      </c>
      <c r="O903" s="785"/>
      <c r="P903" s="814" t="s">
        <v>1154</v>
      </c>
      <c r="Q903" s="815" t="s">
        <v>5165</v>
      </c>
      <c r="R903" s="799"/>
      <c r="S903" s="799"/>
      <c r="T903" s="799"/>
      <c r="U903" s="789" t="s">
        <v>4480</v>
      </c>
      <c r="V903" s="789"/>
    </row>
    <row r="904" spans="1:24" s="772" customFormat="1" ht="78.400000000000006" customHeight="1" x14ac:dyDescent="0.3">
      <c r="A904" s="766"/>
      <c r="B904" s="907"/>
      <c r="C904" s="767"/>
      <c r="D904" s="816"/>
      <c r="E904" s="908"/>
      <c r="F904" s="820"/>
      <c r="G904" s="908"/>
      <c r="H904" s="908"/>
      <c r="I904" s="820"/>
      <c r="J904" s="820"/>
      <c r="K904" s="785"/>
      <c r="L904" s="785"/>
      <c r="M904" s="799"/>
      <c r="N904" s="807" t="s">
        <v>1744</v>
      </c>
      <c r="O904" s="807"/>
      <c r="P904" s="786" t="s">
        <v>1745</v>
      </c>
      <c r="Q904" s="792" t="s">
        <v>5920</v>
      </c>
      <c r="R904" s="787" t="s">
        <v>3292</v>
      </c>
      <c r="S904" s="787">
        <v>67.86</v>
      </c>
      <c r="T904" s="787">
        <v>68.39</v>
      </c>
      <c r="U904" s="771"/>
      <c r="V904" s="808" t="s">
        <v>1699</v>
      </c>
      <c r="W904" s="770"/>
      <c r="X904" s="771"/>
    </row>
    <row r="905" spans="1:24" s="56" customFormat="1" ht="58.5" x14ac:dyDescent="0.25">
      <c r="A905" s="784"/>
      <c r="B905" s="784"/>
      <c r="C905" s="784"/>
      <c r="D905" s="784"/>
      <c r="E905" s="784"/>
      <c r="F905" s="784"/>
      <c r="G905" s="784"/>
      <c r="H905" s="784"/>
      <c r="I905" s="784"/>
      <c r="J905" s="784"/>
      <c r="K905" s="784"/>
      <c r="L905" s="784"/>
      <c r="M905" s="784"/>
      <c r="N905" s="785" t="s">
        <v>1747</v>
      </c>
      <c r="O905" s="785"/>
      <c r="P905" s="785" t="s">
        <v>5410</v>
      </c>
      <c r="Q905" s="786" t="s">
        <v>1749</v>
      </c>
      <c r="R905" s="799"/>
      <c r="S905" s="799"/>
      <c r="T905" s="800"/>
      <c r="U905" s="789" t="s">
        <v>1699</v>
      </c>
      <c r="V905" s="789"/>
    </row>
    <row r="906" spans="1:24" s="772" customFormat="1" ht="117" x14ac:dyDescent="0.3">
      <c r="A906" s="766"/>
      <c r="B906" s="907"/>
      <c r="C906" s="767"/>
      <c r="D906" s="816"/>
      <c r="E906" s="816"/>
      <c r="F906" s="820"/>
      <c r="G906" s="816"/>
      <c r="H906" s="816"/>
      <c r="I906" s="820"/>
      <c r="J906" s="820"/>
      <c r="K906" s="785"/>
      <c r="L906" s="785" t="s">
        <v>5021</v>
      </c>
      <c r="M906" s="820"/>
      <c r="N906" s="807" t="s">
        <v>1156</v>
      </c>
      <c r="O906" s="807"/>
      <c r="P906" s="786" t="s">
        <v>1157</v>
      </c>
      <c r="Q906" s="792" t="s">
        <v>5921</v>
      </c>
      <c r="R906" s="804"/>
      <c r="S906" s="804"/>
      <c r="T906" s="804"/>
      <c r="U906" s="808" t="s">
        <v>4480</v>
      </c>
      <c r="V906" s="808"/>
      <c r="W906" s="770"/>
      <c r="X906" s="771"/>
    </row>
    <row r="907" spans="1:24" s="772" customFormat="1" ht="28.5" customHeight="1" x14ac:dyDescent="0.3">
      <c r="A907" s="766"/>
      <c r="B907" s="907"/>
      <c r="C907" s="767"/>
      <c r="D907" s="816"/>
      <c r="E907" s="816"/>
      <c r="F907" s="820"/>
      <c r="G907" s="816"/>
      <c r="H907" s="816"/>
      <c r="I907" s="820"/>
      <c r="J907" s="820"/>
      <c r="K907" s="785"/>
      <c r="L907" s="785"/>
      <c r="M907" s="820"/>
      <c r="N907" s="807"/>
      <c r="O907" s="807"/>
      <c r="P907" s="786"/>
      <c r="Q907" s="792" t="s">
        <v>4233</v>
      </c>
      <c r="R907" s="804"/>
      <c r="S907" s="804"/>
      <c r="T907" s="804"/>
      <c r="U907" s="808"/>
      <c r="V907" s="808"/>
      <c r="W907" s="770"/>
      <c r="X907" s="771"/>
    </row>
    <row r="908" spans="1:24" s="772" customFormat="1" ht="97.5" x14ac:dyDescent="0.3">
      <c r="A908" s="766"/>
      <c r="B908" s="907"/>
      <c r="C908" s="767"/>
      <c r="D908" s="816"/>
      <c r="E908" s="816"/>
      <c r="F908" s="820"/>
      <c r="G908" s="816"/>
      <c r="H908" s="816"/>
      <c r="I908" s="820"/>
      <c r="J908" s="820"/>
      <c r="K908" s="785"/>
      <c r="L908" s="785"/>
      <c r="M908" s="820"/>
      <c r="N908" s="785" t="s">
        <v>1159</v>
      </c>
      <c r="O908" s="807"/>
      <c r="P908" s="785" t="s">
        <v>1160</v>
      </c>
      <c r="Q908" s="786" t="s">
        <v>4792</v>
      </c>
      <c r="R908" s="804"/>
      <c r="S908" s="804"/>
      <c r="T908" s="804"/>
      <c r="U908" s="808"/>
      <c r="V908" s="808"/>
      <c r="W908" s="770"/>
      <c r="X908" s="771"/>
    </row>
    <row r="909" spans="1:24" s="772" customFormat="1" ht="78" x14ac:dyDescent="0.3">
      <c r="A909" s="766"/>
      <c r="B909" s="907"/>
      <c r="C909" s="767"/>
      <c r="D909" s="816"/>
      <c r="E909" s="816"/>
      <c r="F909" s="820"/>
      <c r="G909" s="816"/>
      <c r="H909" s="816"/>
      <c r="I909" s="820"/>
      <c r="J909" s="820"/>
      <c r="K909" s="785"/>
      <c r="L909" s="785"/>
      <c r="M909" s="820"/>
      <c r="N909" s="785" t="s">
        <v>1162</v>
      </c>
      <c r="O909" s="807"/>
      <c r="P909" s="785" t="s">
        <v>1163</v>
      </c>
      <c r="Q909" s="786" t="s">
        <v>1164</v>
      </c>
      <c r="R909" s="804"/>
      <c r="S909" s="804"/>
      <c r="T909" s="804"/>
      <c r="U909" s="808"/>
      <c r="V909" s="808"/>
      <c r="W909" s="770"/>
      <c r="X909" s="771"/>
    </row>
    <row r="910" spans="1:24" s="772" customFormat="1" ht="117" x14ac:dyDescent="0.3">
      <c r="A910" s="766"/>
      <c r="B910" s="907"/>
      <c r="C910" s="767"/>
      <c r="D910" s="816"/>
      <c r="E910" s="816"/>
      <c r="F910" s="820"/>
      <c r="G910" s="816"/>
      <c r="H910" s="816"/>
      <c r="I910" s="820"/>
      <c r="J910" s="820"/>
      <c r="K910" s="785"/>
      <c r="L910" s="785"/>
      <c r="M910" s="820"/>
      <c r="N910" s="785" t="s">
        <v>1165</v>
      </c>
      <c r="O910" s="807"/>
      <c r="P910" s="785" t="s">
        <v>1166</v>
      </c>
      <c r="Q910" s="786" t="s">
        <v>1167</v>
      </c>
      <c r="R910" s="804"/>
      <c r="S910" s="804"/>
      <c r="T910" s="804"/>
      <c r="U910" s="808"/>
      <c r="V910" s="808"/>
      <c r="W910" s="770"/>
      <c r="X910" s="771"/>
    </row>
    <row r="911" spans="1:24" s="772" customFormat="1" ht="97.5" x14ac:dyDescent="0.3">
      <c r="A911" s="766"/>
      <c r="B911" s="907"/>
      <c r="C911" s="767"/>
      <c r="D911" s="816"/>
      <c r="E911" s="816"/>
      <c r="F911" s="820"/>
      <c r="G911" s="816"/>
      <c r="H911" s="816"/>
      <c r="I911" s="820"/>
      <c r="J911" s="820"/>
      <c r="K911" s="785"/>
      <c r="L911" s="785"/>
      <c r="M911" s="820"/>
      <c r="N911" s="785" t="s">
        <v>1168</v>
      </c>
      <c r="O911" s="807"/>
      <c r="P911" s="785" t="s">
        <v>1169</v>
      </c>
      <c r="Q911" s="786" t="s">
        <v>4793</v>
      </c>
      <c r="R911" s="804"/>
      <c r="S911" s="804"/>
      <c r="T911" s="804"/>
      <c r="U911" s="808"/>
      <c r="V911" s="808"/>
      <c r="W911" s="770"/>
      <c r="X911" s="771"/>
    </row>
    <row r="912" spans="1:24" s="772" customFormat="1" ht="117" x14ac:dyDescent="0.3">
      <c r="A912" s="766"/>
      <c r="B912" s="907"/>
      <c r="C912" s="767"/>
      <c r="D912" s="816"/>
      <c r="E912" s="816"/>
      <c r="F912" s="820"/>
      <c r="G912" s="816"/>
      <c r="H912" s="816"/>
      <c r="I912" s="820"/>
      <c r="J912" s="820"/>
      <c r="K912" s="785"/>
      <c r="L912" s="785"/>
      <c r="M912" s="820"/>
      <c r="N912" s="785" t="s">
        <v>1171</v>
      </c>
      <c r="O912" s="807"/>
      <c r="P912" s="785" t="s">
        <v>1172</v>
      </c>
      <c r="Q912" s="786" t="s">
        <v>4794</v>
      </c>
      <c r="R912" s="804"/>
      <c r="S912" s="804"/>
      <c r="T912" s="804"/>
      <c r="U912" s="808"/>
      <c r="V912" s="808"/>
      <c r="W912" s="770"/>
      <c r="X912" s="771"/>
    </row>
    <row r="913" spans="1:24" s="772" customFormat="1" ht="136.5" x14ac:dyDescent="0.3">
      <c r="A913" s="766"/>
      <c r="B913" s="907"/>
      <c r="C913" s="767"/>
      <c r="D913" s="816"/>
      <c r="E913" s="816"/>
      <c r="F913" s="820"/>
      <c r="G913" s="816"/>
      <c r="H913" s="816"/>
      <c r="I913" s="820"/>
      <c r="J913" s="820"/>
      <c r="K913" s="785"/>
      <c r="L913" s="785"/>
      <c r="M913" s="820"/>
      <c r="N913" s="785" t="s">
        <v>1174</v>
      </c>
      <c r="O913" s="807"/>
      <c r="P913" s="785" t="s">
        <v>1175</v>
      </c>
      <c r="Q913" s="786" t="s">
        <v>1176</v>
      </c>
      <c r="R913" s="804"/>
      <c r="S913" s="804"/>
      <c r="T913" s="804"/>
      <c r="U913" s="808"/>
      <c r="V913" s="808"/>
      <c r="W913" s="770"/>
      <c r="X913" s="771"/>
    </row>
    <row r="914" spans="1:24" s="772" customFormat="1" ht="99.75" customHeight="1" x14ac:dyDescent="0.3">
      <c r="A914" s="766"/>
      <c r="B914" s="907"/>
      <c r="C914" s="767"/>
      <c r="D914" s="816"/>
      <c r="E914" s="816"/>
      <c r="F914" s="820"/>
      <c r="G914" s="816"/>
      <c r="H914" s="816"/>
      <c r="I914" s="820"/>
      <c r="J914" s="820"/>
      <c r="K914" s="785"/>
      <c r="L914" s="785"/>
      <c r="M914" s="820"/>
      <c r="N914" s="791" t="s">
        <v>3255</v>
      </c>
      <c r="O914" s="791"/>
      <c r="P914" s="786" t="s">
        <v>3884</v>
      </c>
      <c r="Q914" s="791" t="s">
        <v>5808</v>
      </c>
      <c r="R914" s="787" t="s">
        <v>3292</v>
      </c>
      <c r="S914" s="795">
        <v>45</v>
      </c>
      <c r="T914" s="795">
        <v>70</v>
      </c>
      <c r="U914" s="771"/>
      <c r="V914" s="791" t="s">
        <v>1491</v>
      </c>
      <c r="W914" s="770"/>
      <c r="X914" s="771"/>
    </row>
    <row r="915" spans="1:24" s="56" customFormat="1" ht="156" x14ac:dyDescent="0.25">
      <c r="A915" s="784"/>
      <c r="B915" s="784"/>
      <c r="C915" s="784"/>
      <c r="D915" s="784"/>
      <c r="E915" s="784"/>
      <c r="F915" s="784"/>
      <c r="G915" s="784"/>
      <c r="H915" s="784"/>
      <c r="I915" s="784"/>
      <c r="J915" s="784"/>
      <c r="K915" s="784"/>
      <c r="L915" s="784"/>
      <c r="M915" s="784"/>
      <c r="N915" s="785" t="s">
        <v>1577</v>
      </c>
      <c r="O915" s="785"/>
      <c r="P915" s="785" t="s">
        <v>1578</v>
      </c>
      <c r="Q915" s="786" t="s">
        <v>3653</v>
      </c>
      <c r="R915" s="799" t="s">
        <v>3372</v>
      </c>
      <c r="S915" s="799"/>
      <c r="T915" s="800"/>
      <c r="U915" s="789" t="s">
        <v>1491</v>
      </c>
      <c r="V915" s="789"/>
    </row>
    <row r="916" spans="1:24" s="801" customFormat="1" ht="156" x14ac:dyDescent="0.25">
      <c r="A916" s="798"/>
      <c r="B916" s="798"/>
      <c r="C916" s="798"/>
      <c r="D916" s="798"/>
      <c r="E916" s="798"/>
      <c r="F916" s="798"/>
      <c r="G916" s="798"/>
      <c r="H916" s="798"/>
      <c r="I916" s="798"/>
      <c r="J916" s="798"/>
      <c r="K916" s="798"/>
      <c r="L916" s="798"/>
      <c r="M916" s="798"/>
      <c r="N916" s="785" t="s">
        <v>1580</v>
      </c>
      <c r="O916" s="785"/>
      <c r="P916" s="785" t="s">
        <v>1581</v>
      </c>
      <c r="Q916" s="786" t="s">
        <v>3689</v>
      </c>
      <c r="R916" s="799" t="s">
        <v>3522</v>
      </c>
      <c r="S916" s="799"/>
      <c r="T916" s="800"/>
      <c r="U916" s="789" t="s">
        <v>1491</v>
      </c>
      <c r="V916" s="789"/>
    </row>
    <row r="917" spans="1:24" s="801" customFormat="1" ht="156" x14ac:dyDescent="0.25">
      <c r="A917" s="798"/>
      <c r="B917" s="798"/>
      <c r="C917" s="798"/>
      <c r="D917" s="798"/>
      <c r="E917" s="798"/>
      <c r="F917" s="798"/>
      <c r="G917" s="798"/>
      <c r="H917" s="798"/>
      <c r="I917" s="798"/>
      <c r="J917" s="798"/>
      <c r="K917" s="798"/>
      <c r="L917" s="798"/>
      <c r="M917" s="798"/>
      <c r="N917" s="785" t="s">
        <v>1582</v>
      </c>
      <c r="O917" s="785"/>
      <c r="P917" s="785" t="s">
        <v>1583</v>
      </c>
      <c r="Q917" s="786" t="s">
        <v>3818</v>
      </c>
      <c r="R917" s="799" t="s">
        <v>3372</v>
      </c>
      <c r="S917" s="799"/>
      <c r="T917" s="800"/>
      <c r="U917" s="789" t="s">
        <v>1491</v>
      </c>
      <c r="V917" s="789"/>
    </row>
    <row r="918" spans="1:24" s="817" customFormat="1" ht="156" x14ac:dyDescent="0.25">
      <c r="A918" s="798"/>
      <c r="B918" s="798"/>
      <c r="C918" s="798"/>
      <c r="D918" s="798"/>
      <c r="E918" s="798"/>
      <c r="F918" s="798"/>
      <c r="G918" s="798"/>
      <c r="H918" s="798"/>
      <c r="I918" s="798"/>
      <c r="J918" s="798"/>
      <c r="K918" s="798"/>
      <c r="L918" s="798"/>
      <c r="M918" s="798"/>
      <c r="N918" s="785" t="s">
        <v>1584</v>
      </c>
      <c r="O918" s="785"/>
      <c r="P918" s="785" t="s">
        <v>1585</v>
      </c>
      <c r="Q918" s="786" t="s">
        <v>3819</v>
      </c>
      <c r="R918" s="799" t="s">
        <v>3372</v>
      </c>
      <c r="S918" s="799"/>
      <c r="T918" s="800"/>
      <c r="U918" s="789" t="s">
        <v>1491</v>
      </c>
      <c r="V918" s="789"/>
    </row>
    <row r="919" spans="1:24" s="817" customFormat="1" ht="156" x14ac:dyDescent="0.25">
      <c r="A919" s="798"/>
      <c r="B919" s="798"/>
      <c r="C919" s="798"/>
      <c r="D919" s="798"/>
      <c r="E919" s="798"/>
      <c r="F919" s="798"/>
      <c r="G919" s="798"/>
      <c r="H919" s="798"/>
      <c r="I919" s="798"/>
      <c r="J919" s="798"/>
      <c r="K919" s="798"/>
      <c r="L919" s="798"/>
      <c r="M919" s="798"/>
      <c r="N919" s="785" t="s">
        <v>1586</v>
      </c>
      <c r="O919" s="785"/>
      <c r="P919" s="785" t="s">
        <v>1587</v>
      </c>
      <c r="Q919" s="786" t="s">
        <v>3820</v>
      </c>
      <c r="R919" s="799" t="s">
        <v>3372</v>
      </c>
      <c r="S919" s="799"/>
      <c r="T919" s="800"/>
      <c r="U919" s="789" t="s">
        <v>1491</v>
      </c>
      <c r="V919" s="789"/>
    </row>
    <row r="920" spans="1:24" s="817" customFormat="1" ht="156" x14ac:dyDescent="0.25">
      <c r="A920" s="798"/>
      <c r="B920" s="798"/>
      <c r="C920" s="798"/>
      <c r="D920" s="798"/>
      <c r="E920" s="798"/>
      <c r="F920" s="798"/>
      <c r="G920" s="798"/>
      <c r="H920" s="798"/>
      <c r="I920" s="798"/>
      <c r="J920" s="798"/>
      <c r="K920" s="798"/>
      <c r="L920" s="798"/>
      <c r="M920" s="798"/>
      <c r="N920" s="791" t="s">
        <v>1589</v>
      </c>
      <c r="O920" s="791"/>
      <c r="P920" s="791" t="s">
        <v>1590</v>
      </c>
      <c r="Q920" s="792" t="s">
        <v>3826</v>
      </c>
      <c r="R920" s="799" t="s">
        <v>3372</v>
      </c>
      <c r="S920" s="804"/>
      <c r="T920" s="878"/>
      <c r="U920" s="789" t="s">
        <v>1491</v>
      </c>
      <c r="V920" s="789"/>
    </row>
    <row r="921" spans="1:24" s="772" customFormat="1" ht="100.5" customHeight="1" x14ac:dyDescent="0.3">
      <c r="A921" s="766"/>
      <c r="B921" s="907"/>
      <c r="C921" s="767"/>
      <c r="D921" s="816"/>
      <c r="E921" s="816"/>
      <c r="F921" s="820"/>
      <c r="G921" s="816"/>
      <c r="H921" s="816"/>
      <c r="I921" s="820"/>
      <c r="J921" s="820"/>
      <c r="K921" s="785"/>
      <c r="L921" s="785" t="s">
        <v>5922</v>
      </c>
      <c r="M921" s="820"/>
      <c r="N921" s="791" t="s">
        <v>5923</v>
      </c>
      <c r="O921" s="791"/>
      <c r="P921" s="786" t="s">
        <v>1517</v>
      </c>
      <c r="Q921" s="791" t="s">
        <v>5924</v>
      </c>
      <c r="R921" s="860" t="s">
        <v>3292</v>
      </c>
      <c r="S921" s="860">
        <v>80</v>
      </c>
      <c r="T921" s="860">
        <v>100</v>
      </c>
      <c r="U921" s="791" t="s">
        <v>1491</v>
      </c>
      <c r="V921" s="909"/>
      <c r="W921" s="770"/>
      <c r="X921" s="771"/>
    </row>
    <row r="922" spans="1:24" s="772" customFormat="1" ht="78" x14ac:dyDescent="0.3">
      <c r="A922" s="766"/>
      <c r="B922" s="907"/>
      <c r="C922" s="767"/>
      <c r="D922" s="816"/>
      <c r="E922" s="816"/>
      <c r="F922" s="820"/>
      <c r="G922" s="816"/>
      <c r="H922" s="816"/>
      <c r="I922" s="820"/>
      <c r="J922" s="820"/>
      <c r="K922" s="785"/>
      <c r="L922" s="785"/>
      <c r="M922" s="820"/>
      <c r="N922" s="785" t="s">
        <v>1519</v>
      </c>
      <c r="O922" s="791"/>
      <c r="P922" s="786" t="s">
        <v>1520</v>
      </c>
      <c r="Q922" s="786" t="s">
        <v>4809</v>
      </c>
      <c r="R922" s="860"/>
      <c r="S922" s="860"/>
      <c r="T922" s="860"/>
      <c r="U922" s="791"/>
      <c r="V922" s="909"/>
      <c r="W922" s="770"/>
      <c r="X922" s="771"/>
    </row>
    <row r="923" spans="1:24" s="772" customFormat="1" ht="58.5" x14ac:dyDescent="0.3">
      <c r="A923" s="766"/>
      <c r="B923" s="907"/>
      <c r="C923" s="767"/>
      <c r="D923" s="816"/>
      <c r="E923" s="816"/>
      <c r="F923" s="820"/>
      <c r="G923" s="816"/>
      <c r="H923" s="816"/>
      <c r="I923" s="820"/>
      <c r="J923" s="820"/>
      <c r="K923" s="785"/>
      <c r="L923" s="785"/>
      <c r="M923" s="820"/>
      <c r="N923" s="785" t="s">
        <v>1522</v>
      </c>
      <c r="O923" s="791"/>
      <c r="P923" s="785" t="s">
        <v>4810</v>
      </c>
      <c r="Q923" s="785" t="s">
        <v>4811</v>
      </c>
      <c r="R923" s="860"/>
      <c r="S923" s="860"/>
      <c r="T923" s="860"/>
      <c r="U923" s="791"/>
      <c r="V923" s="909"/>
      <c r="W923" s="770"/>
      <c r="X923" s="771"/>
    </row>
    <row r="924" spans="1:24" s="772" customFormat="1" ht="78" x14ac:dyDescent="0.3">
      <c r="A924" s="766"/>
      <c r="B924" s="907"/>
      <c r="C924" s="767"/>
      <c r="D924" s="816"/>
      <c r="E924" s="816"/>
      <c r="F924" s="820"/>
      <c r="G924" s="816"/>
      <c r="H924" s="816"/>
      <c r="I924" s="820"/>
      <c r="J924" s="820"/>
      <c r="K924" s="785"/>
      <c r="L924" s="785"/>
      <c r="M924" s="820"/>
      <c r="N924" s="785" t="s">
        <v>1525</v>
      </c>
      <c r="O924" s="791"/>
      <c r="P924" s="785" t="s">
        <v>1526</v>
      </c>
      <c r="Q924" s="786" t="s">
        <v>4812</v>
      </c>
      <c r="R924" s="860"/>
      <c r="S924" s="860"/>
      <c r="T924" s="860"/>
      <c r="U924" s="791"/>
      <c r="V924" s="909"/>
      <c r="W924" s="770"/>
      <c r="X924" s="771"/>
    </row>
    <row r="925" spans="1:24" s="772" customFormat="1" ht="78" x14ac:dyDescent="0.3">
      <c r="A925" s="766"/>
      <c r="B925" s="907"/>
      <c r="C925" s="767"/>
      <c r="D925" s="816"/>
      <c r="E925" s="816"/>
      <c r="F925" s="820"/>
      <c r="G925" s="816"/>
      <c r="H925" s="816"/>
      <c r="I925" s="820"/>
      <c r="J925" s="820"/>
      <c r="K925" s="785"/>
      <c r="L925" s="785"/>
      <c r="M925" s="820"/>
      <c r="N925" s="785" t="s">
        <v>1527</v>
      </c>
      <c r="O925" s="791"/>
      <c r="P925" s="785" t="s">
        <v>1528</v>
      </c>
      <c r="Q925" s="786" t="s">
        <v>4813</v>
      </c>
      <c r="R925" s="860"/>
      <c r="S925" s="860"/>
      <c r="T925" s="860"/>
      <c r="U925" s="791"/>
      <c r="V925" s="909"/>
      <c r="W925" s="770"/>
      <c r="X925" s="771"/>
    </row>
    <row r="926" spans="1:24" s="772" customFormat="1" ht="58.5" x14ac:dyDescent="0.3">
      <c r="A926" s="766"/>
      <c r="B926" s="907"/>
      <c r="C926" s="767"/>
      <c r="D926" s="816"/>
      <c r="E926" s="816"/>
      <c r="F926" s="820"/>
      <c r="G926" s="816"/>
      <c r="H926" s="816"/>
      <c r="I926" s="820"/>
      <c r="J926" s="820"/>
      <c r="K926" s="785"/>
      <c r="L926" s="785"/>
      <c r="M926" s="820"/>
      <c r="N926" s="785" t="s">
        <v>4814</v>
      </c>
      <c r="O926" s="791"/>
      <c r="P926" s="785" t="s">
        <v>4815</v>
      </c>
      <c r="Q926" s="786" t="s">
        <v>4816</v>
      </c>
      <c r="R926" s="860"/>
      <c r="S926" s="860"/>
      <c r="T926" s="860"/>
      <c r="U926" s="791"/>
      <c r="V926" s="909"/>
      <c r="W926" s="770"/>
      <c r="X926" s="771"/>
    </row>
    <row r="927" spans="1:24" s="772" customFormat="1" ht="78" x14ac:dyDescent="0.3">
      <c r="A927" s="766"/>
      <c r="B927" s="907"/>
      <c r="C927" s="767"/>
      <c r="D927" s="816"/>
      <c r="E927" s="816"/>
      <c r="F927" s="820"/>
      <c r="G927" s="816"/>
      <c r="H927" s="816"/>
      <c r="I927" s="820"/>
      <c r="J927" s="820"/>
      <c r="K927" s="785"/>
      <c r="L927" s="785"/>
      <c r="M927" s="820"/>
      <c r="N927" s="785" t="s">
        <v>1531</v>
      </c>
      <c r="O927" s="791"/>
      <c r="P927" s="785" t="s">
        <v>1532</v>
      </c>
      <c r="Q927" s="786" t="s">
        <v>4817</v>
      </c>
      <c r="R927" s="860"/>
      <c r="S927" s="860"/>
      <c r="T927" s="860"/>
      <c r="U927" s="791"/>
      <c r="V927" s="909"/>
      <c r="W927" s="770"/>
      <c r="X927" s="771"/>
    </row>
    <row r="928" spans="1:24" s="772" customFormat="1" ht="58.5" x14ac:dyDescent="0.3">
      <c r="A928" s="766"/>
      <c r="B928" s="907"/>
      <c r="C928" s="767"/>
      <c r="D928" s="816"/>
      <c r="E928" s="816"/>
      <c r="F928" s="820"/>
      <c r="G928" s="816"/>
      <c r="H928" s="816"/>
      <c r="I928" s="820"/>
      <c r="J928" s="820"/>
      <c r="K928" s="785"/>
      <c r="L928" s="785"/>
      <c r="M928" s="820"/>
      <c r="N928" s="785" t="s">
        <v>1533</v>
      </c>
      <c r="O928" s="791"/>
      <c r="P928" s="785" t="s">
        <v>1534</v>
      </c>
      <c r="Q928" s="786" t="s">
        <v>4818</v>
      </c>
      <c r="R928" s="860"/>
      <c r="S928" s="860"/>
      <c r="T928" s="860"/>
      <c r="U928" s="791"/>
      <c r="V928" s="909"/>
      <c r="W928" s="770"/>
      <c r="X928" s="771"/>
    </row>
    <row r="929" spans="1:24" s="772" customFormat="1" ht="75.75" customHeight="1" x14ac:dyDescent="0.3">
      <c r="A929" s="766"/>
      <c r="B929" s="907"/>
      <c r="C929" s="767"/>
      <c r="D929" s="816" t="s">
        <v>5925</v>
      </c>
      <c r="E929" s="1022" t="s">
        <v>3435</v>
      </c>
      <c r="F929" s="820">
        <v>-76.13</v>
      </c>
      <c r="G929" s="816"/>
      <c r="H929" s="816"/>
      <c r="I929" s="820"/>
      <c r="J929" s="820">
        <v>137.24417864086601</v>
      </c>
      <c r="K929" s="1025" t="s">
        <v>5631</v>
      </c>
      <c r="L929" s="785"/>
      <c r="M929" s="816" t="s">
        <v>5926</v>
      </c>
      <c r="N929" s="807" t="s">
        <v>1294</v>
      </c>
      <c r="O929" s="807"/>
      <c r="P929" s="786" t="s">
        <v>1295</v>
      </c>
      <c r="Q929" s="792" t="s">
        <v>5927</v>
      </c>
      <c r="R929" s="858" t="s">
        <v>3381</v>
      </c>
      <c r="S929" s="871">
        <v>2552634</v>
      </c>
      <c r="T929" s="871">
        <v>23100000</v>
      </c>
      <c r="U929" s="808" t="s">
        <v>1249</v>
      </c>
      <c r="V929" s="1008" t="s">
        <v>4091</v>
      </c>
      <c r="W929" s="770"/>
      <c r="X929" s="771"/>
    </row>
    <row r="930" spans="1:24" s="157" customFormat="1" ht="78" x14ac:dyDescent="0.25">
      <c r="A930" s="910"/>
      <c r="B930" s="910"/>
      <c r="C930" s="910"/>
      <c r="D930" s="910"/>
      <c r="E930" s="1017"/>
      <c r="F930" s="910"/>
      <c r="G930" s="910"/>
      <c r="H930" s="910"/>
      <c r="I930" s="910"/>
      <c r="J930" s="910"/>
      <c r="K930" s="1025"/>
      <c r="L930" s="910"/>
      <c r="M930" s="910"/>
      <c r="N930" s="785" t="s">
        <v>1297</v>
      </c>
      <c r="O930" s="785"/>
      <c r="P930" s="873" t="s">
        <v>5074</v>
      </c>
      <c r="Q930" s="874" t="s">
        <v>5075</v>
      </c>
      <c r="R930" s="799"/>
      <c r="S930" s="799"/>
      <c r="T930" s="799"/>
      <c r="U930" s="839" t="s">
        <v>1249</v>
      </c>
      <c r="V930" s="1008"/>
    </row>
    <row r="931" spans="1:24" s="803" customFormat="1" ht="58.5" x14ac:dyDescent="0.25">
      <c r="A931" s="802"/>
      <c r="B931" s="802"/>
      <c r="C931" s="802"/>
      <c r="D931" s="802"/>
      <c r="E931" s="965"/>
      <c r="F931" s="802"/>
      <c r="G931" s="802"/>
      <c r="H931" s="802"/>
      <c r="I931" s="802"/>
      <c r="J931" s="802"/>
      <c r="K931" s="1025"/>
      <c r="L931" s="802"/>
      <c r="M931" s="802"/>
      <c r="N931" s="785" t="s">
        <v>1300</v>
      </c>
      <c r="O931" s="785"/>
      <c r="P931" s="873" t="s">
        <v>5076</v>
      </c>
      <c r="Q931" s="874" t="s">
        <v>5077</v>
      </c>
      <c r="R931" s="799"/>
      <c r="S931" s="799"/>
      <c r="T931" s="799"/>
      <c r="U931" s="839" t="s">
        <v>1249</v>
      </c>
      <c r="V931" s="1008"/>
    </row>
    <row r="932" spans="1:24" s="803" customFormat="1" ht="78" x14ac:dyDescent="0.25">
      <c r="A932" s="802"/>
      <c r="B932" s="802"/>
      <c r="C932" s="802"/>
      <c r="D932" s="802"/>
      <c r="E932" s="966"/>
      <c r="F932" s="802"/>
      <c r="G932" s="802"/>
      <c r="H932" s="802"/>
      <c r="I932" s="802"/>
      <c r="J932" s="802"/>
      <c r="K932" s="1025"/>
      <c r="L932" s="802"/>
      <c r="M932" s="802"/>
      <c r="N932" s="785" t="s">
        <v>1303</v>
      </c>
      <c r="O932" s="785"/>
      <c r="P932" s="873" t="s">
        <v>5078</v>
      </c>
      <c r="Q932" s="874" t="s">
        <v>5079</v>
      </c>
      <c r="R932" s="799"/>
      <c r="S932" s="799"/>
      <c r="T932" s="800"/>
      <c r="U932" s="839" t="s">
        <v>1249</v>
      </c>
      <c r="V932" s="1008"/>
    </row>
    <row r="933" spans="1:24" s="772" customFormat="1" ht="135" customHeight="1" x14ac:dyDescent="0.3">
      <c r="A933" s="766"/>
      <c r="B933" s="907"/>
      <c r="C933" s="767"/>
      <c r="D933" s="816"/>
      <c r="E933" s="835"/>
      <c r="F933" s="820"/>
      <c r="G933" s="816"/>
      <c r="H933" s="816"/>
      <c r="I933" s="820"/>
      <c r="J933" s="820"/>
      <c r="K933" s="1025"/>
      <c r="L933" s="785" t="s">
        <v>5023</v>
      </c>
      <c r="M933" s="816" t="s">
        <v>5928</v>
      </c>
      <c r="N933" s="807" t="s">
        <v>1266</v>
      </c>
      <c r="O933" s="807"/>
      <c r="P933" s="786" t="s">
        <v>1267</v>
      </c>
      <c r="Q933" s="792" t="s">
        <v>5929</v>
      </c>
      <c r="R933" s="858" t="s">
        <v>3292</v>
      </c>
      <c r="S933" s="858">
        <v>16.670000000000002</v>
      </c>
      <c r="T933" s="911">
        <v>15.38</v>
      </c>
      <c r="U933" s="808" t="s">
        <v>1249</v>
      </c>
      <c r="V933" s="1008"/>
      <c r="W933" s="770"/>
      <c r="X933" s="771"/>
    </row>
    <row r="934" spans="1:24" s="159" customFormat="1" ht="78" x14ac:dyDescent="0.25">
      <c r="A934" s="910"/>
      <c r="B934" s="910"/>
      <c r="C934" s="910"/>
      <c r="D934" s="910"/>
      <c r="E934" s="835"/>
      <c r="F934" s="910"/>
      <c r="G934" s="910"/>
      <c r="H934" s="910"/>
      <c r="I934" s="910"/>
      <c r="J934" s="910"/>
      <c r="K934" s="910"/>
      <c r="L934" s="910"/>
      <c r="M934" s="910"/>
      <c r="N934" s="785" t="s">
        <v>1269</v>
      </c>
      <c r="O934" s="785"/>
      <c r="P934" s="873" t="s">
        <v>5061</v>
      </c>
      <c r="Q934" s="874" t="s">
        <v>5062</v>
      </c>
      <c r="R934" s="799"/>
      <c r="S934" s="799"/>
      <c r="T934" s="799"/>
      <c r="U934" s="839" t="s">
        <v>1249</v>
      </c>
      <c r="V934" s="1008"/>
    </row>
    <row r="935" spans="1:24" s="803" customFormat="1" ht="78" x14ac:dyDescent="0.25">
      <c r="A935" s="802"/>
      <c r="B935" s="802"/>
      <c r="C935" s="802"/>
      <c r="D935" s="802"/>
      <c r="E935" s="835"/>
      <c r="F935" s="802"/>
      <c r="G935" s="802"/>
      <c r="H935" s="802"/>
      <c r="I935" s="802"/>
      <c r="J935" s="802"/>
      <c r="K935" s="802"/>
      <c r="L935" s="802"/>
      <c r="M935" s="802"/>
      <c r="N935" s="785" t="s">
        <v>1272</v>
      </c>
      <c r="O935" s="785"/>
      <c r="P935" s="873" t="s">
        <v>5063</v>
      </c>
      <c r="Q935" s="874" t="s">
        <v>5064</v>
      </c>
      <c r="R935" s="799"/>
      <c r="S935" s="799"/>
      <c r="T935" s="799"/>
      <c r="U935" s="839" t="s">
        <v>1249</v>
      </c>
      <c r="V935" s="1008"/>
    </row>
    <row r="936" spans="1:24" s="803" customFormat="1" ht="39" x14ac:dyDescent="0.25">
      <c r="A936" s="802"/>
      <c r="B936" s="802"/>
      <c r="C936" s="802"/>
      <c r="D936" s="802"/>
      <c r="E936" s="835"/>
      <c r="F936" s="802"/>
      <c r="G936" s="802"/>
      <c r="H936" s="802"/>
      <c r="I936" s="802"/>
      <c r="J936" s="802"/>
      <c r="K936" s="802"/>
      <c r="L936" s="802"/>
      <c r="M936" s="802"/>
      <c r="N936" s="785" t="s">
        <v>1275</v>
      </c>
      <c r="O936" s="785"/>
      <c r="P936" s="912" t="s">
        <v>5066</v>
      </c>
      <c r="Q936" s="913" t="s">
        <v>5067</v>
      </c>
      <c r="R936" s="799"/>
      <c r="S936" s="799"/>
      <c r="T936" s="799"/>
      <c r="U936" s="839" t="s">
        <v>1249</v>
      </c>
      <c r="V936" s="1008"/>
    </row>
    <row r="937" spans="1:24" s="803" customFormat="1" ht="58.5" x14ac:dyDescent="0.25">
      <c r="A937" s="802"/>
      <c r="B937" s="802"/>
      <c r="C937" s="802"/>
      <c r="D937" s="802"/>
      <c r="E937" s="835"/>
      <c r="F937" s="802"/>
      <c r="G937" s="802"/>
      <c r="H937" s="802"/>
      <c r="I937" s="802"/>
      <c r="J937" s="802"/>
      <c r="K937" s="802"/>
      <c r="L937" s="802"/>
      <c r="M937" s="802"/>
      <c r="N937" s="785" t="s">
        <v>1277</v>
      </c>
      <c r="O937" s="785"/>
      <c r="P937" s="874" t="s">
        <v>5065</v>
      </c>
      <c r="Q937" s="874" t="s">
        <v>5068</v>
      </c>
      <c r="R937" s="799"/>
      <c r="S937" s="799"/>
      <c r="T937" s="799"/>
      <c r="U937" s="839" t="s">
        <v>1249</v>
      </c>
      <c r="V937" s="1008"/>
    </row>
    <row r="938" spans="1:24" s="809" customFormat="1" ht="97.5" x14ac:dyDescent="0.25">
      <c r="A938" s="802"/>
      <c r="B938" s="802"/>
      <c r="C938" s="802"/>
      <c r="D938" s="802"/>
      <c r="E938" s="835"/>
      <c r="F938" s="802"/>
      <c r="G938" s="802"/>
      <c r="H938" s="802"/>
      <c r="I938" s="802"/>
      <c r="J938" s="802"/>
      <c r="K938" s="802"/>
      <c r="L938" s="802"/>
      <c r="M938" s="802"/>
      <c r="N938" s="785" t="s">
        <v>1280</v>
      </c>
      <c r="O938" s="785"/>
      <c r="P938" s="873" t="s">
        <v>5069</v>
      </c>
      <c r="Q938" s="874" t="s">
        <v>5071</v>
      </c>
      <c r="R938" s="799"/>
      <c r="S938" s="799"/>
      <c r="T938" s="799"/>
      <c r="U938" s="839" t="s">
        <v>1249</v>
      </c>
      <c r="V938" s="1008"/>
    </row>
    <row r="939" spans="1:24" s="809" customFormat="1" ht="97.5" x14ac:dyDescent="0.25">
      <c r="A939" s="802"/>
      <c r="B939" s="802"/>
      <c r="C939" s="802"/>
      <c r="D939" s="802"/>
      <c r="E939" s="835"/>
      <c r="F939" s="802"/>
      <c r="G939" s="802"/>
      <c r="H939" s="802"/>
      <c r="I939" s="802"/>
      <c r="J939" s="802"/>
      <c r="K939" s="802"/>
      <c r="L939" s="802"/>
      <c r="M939" s="802"/>
      <c r="N939" s="785" t="s">
        <v>1283</v>
      </c>
      <c r="O939" s="785"/>
      <c r="P939" s="873" t="s">
        <v>5070</v>
      </c>
      <c r="Q939" s="874" t="s">
        <v>5199</v>
      </c>
      <c r="R939" s="799"/>
      <c r="S939" s="799"/>
      <c r="T939" s="799"/>
      <c r="U939" s="839" t="s">
        <v>1249</v>
      </c>
      <c r="V939" s="1008"/>
    </row>
    <row r="940" spans="1:24" s="772" customFormat="1" ht="81.75" customHeight="1" x14ac:dyDescent="0.3">
      <c r="A940" s="766"/>
      <c r="B940" s="907"/>
      <c r="C940" s="767"/>
      <c r="D940" s="816"/>
      <c r="E940" s="835"/>
      <c r="F940" s="820"/>
      <c r="G940" s="816"/>
      <c r="H940" s="816"/>
      <c r="I940" s="820"/>
      <c r="J940" s="820"/>
      <c r="K940" s="786"/>
      <c r="L940" s="785"/>
      <c r="M940" s="816" t="s">
        <v>5930</v>
      </c>
      <c r="N940" s="807" t="s">
        <v>1286</v>
      </c>
      <c r="O940" s="807"/>
      <c r="P940" s="786" t="s">
        <v>1287</v>
      </c>
      <c r="Q940" s="792" t="s">
        <v>5931</v>
      </c>
      <c r="R940" s="858" t="s">
        <v>3292</v>
      </c>
      <c r="S940" s="858" t="s">
        <v>4086</v>
      </c>
      <c r="T940" s="914">
        <v>100</v>
      </c>
      <c r="U940" s="808" t="s">
        <v>1249</v>
      </c>
      <c r="V940" s="1008"/>
      <c r="W940" s="770"/>
      <c r="X940" s="771"/>
    </row>
    <row r="941" spans="1:24" s="157" customFormat="1" ht="78" x14ac:dyDescent="0.25">
      <c r="A941" s="910"/>
      <c r="B941" s="910"/>
      <c r="C941" s="910"/>
      <c r="D941" s="910"/>
      <c r="E941" s="910"/>
      <c r="F941" s="910"/>
      <c r="G941" s="910"/>
      <c r="H941" s="910"/>
      <c r="I941" s="910"/>
      <c r="J941" s="910"/>
      <c r="K941" s="910"/>
      <c r="L941" s="910"/>
      <c r="M941" s="910"/>
      <c r="N941" s="785" t="s">
        <v>1289</v>
      </c>
      <c r="O941" s="785"/>
      <c r="P941" s="873" t="s">
        <v>5072</v>
      </c>
      <c r="Q941" s="874" t="s">
        <v>1290</v>
      </c>
      <c r="R941" s="799"/>
      <c r="S941" s="799"/>
      <c r="T941" s="799"/>
      <c r="U941" s="839" t="s">
        <v>1249</v>
      </c>
      <c r="V941" s="839"/>
    </row>
    <row r="942" spans="1:24" s="809" customFormat="1" ht="78" x14ac:dyDescent="0.25">
      <c r="A942" s="802"/>
      <c r="B942" s="802"/>
      <c r="C942" s="802"/>
      <c r="D942" s="802"/>
      <c r="E942" s="802"/>
      <c r="F942" s="802"/>
      <c r="G942" s="802"/>
      <c r="H942" s="802"/>
      <c r="I942" s="802"/>
      <c r="J942" s="802"/>
      <c r="K942" s="802"/>
      <c r="L942" s="802"/>
      <c r="M942" s="802"/>
      <c r="N942" s="791" t="s">
        <v>1291</v>
      </c>
      <c r="O942" s="791"/>
      <c r="P942" s="873" t="s">
        <v>5073</v>
      </c>
      <c r="Q942" s="874" t="s">
        <v>1293</v>
      </c>
      <c r="R942" s="804"/>
      <c r="S942" s="804"/>
      <c r="T942" s="804"/>
      <c r="U942" s="839" t="s">
        <v>1249</v>
      </c>
      <c r="V942" s="839"/>
    </row>
    <row r="943" spans="1:24" s="772" customFormat="1" ht="48" customHeight="1" x14ac:dyDescent="0.3">
      <c r="A943" s="766"/>
      <c r="B943" s="907"/>
      <c r="C943" s="767"/>
      <c r="D943" s="816"/>
      <c r="E943" s="816"/>
      <c r="F943" s="820"/>
      <c r="G943" s="816"/>
      <c r="H943" s="816"/>
      <c r="I943" s="820"/>
      <c r="J943" s="820"/>
      <c r="K943" s="785" t="s">
        <v>4091</v>
      </c>
      <c r="L943" s="785" t="s">
        <v>4999</v>
      </c>
      <c r="M943" s="820"/>
      <c r="N943" s="791" t="s">
        <v>1250</v>
      </c>
      <c r="O943" s="791"/>
      <c r="P943" s="786" t="s">
        <v>1251</v>
      </c>
      <c r="Q943" s="791" t="s">
        <v>5932</v>
      </c>
      <c r="R943" s="866" t="s">
        <v>3292</v>
      </c>
      <c r="S943" s="915" t="s">
        <v>4086</v>
      </c>
      <c r="T943" s="916">
        <v>50</v>
      </c>
      <c r="U943" s="791" t="s">
        <v>1249</v>
      </c>
      <c r="V943" s="791"/>
      <c r="W943" s="770"/>
      <c r="X943" s="771"/>
    </row>
    <row r="944" spans="1:24" s="772" customFormat="1" ht="60.75" customHeight="1" x14ac:dyDescent="0.3">
      <c r="A944" s="766"/>
      <c r="B944" s="907"/>
      <c r="C944" s="767"/>
      <c r="D944" s="816"/>
      <c r="E944" s="816"/>
      <c r="F944" s="820"/>
      <c r="G944" s="816"/>
      <c r="H944" s="816"/>
      <c r="I944" s="820"/>
      <c r="J944" s="820"/>
      <c r="K944" s="785"/>
      <c r="L944" s="785"/>
      <c r="M944" s="820"/>
      <c r="N944" s="785" t="s">
        <v>426</v>
      </c>
      <c r="O944" s="791"/>
      <c r="P944" s="785" t="s">
        <v>427</v>
      </c>
      <c r="Q944" s="786" t="s">
        <v>4795</v>
      </c>
      <c r="R944" s="866"/>
      <c r="S944" s="915"/>
      <c r="T944" s="916"/>
      <c r="U944" s="791"/>
      <c r="V944" s="791"/>
      <c r="W944" s="770"/>
      <c r="X944" s="771"/>
    </row>
    <row r="945" spans="1:24" s="772" customFormat="1" ht="175.5" x14ac:dyDescent="0.3">
      <c r="A945" s="766"/>
      <c r="B945" s="907"/>
      <c r="C945" s="767"/>
      <c r="D945" s="816"/>
      <c r="E945" s="816"/>
      <c r="F945" s="820"/>
      <c r="G945" s="816"/>
      <c r="H945" s="816"/>
      <c r="I945" s="820"/>
      <c r="J945" s="820"/>
      <c r="K945" s="785"/>
      <c r="L945" s="785"/>
      <c r="M945" s="820"/>
      <c r="N945" s="791" t="s">
        <v>3255</v>
      </c>
      <c r="O945" s="791"/>
      <c r="P945" s="786" t="s">
        <v>3884</v>
      </c>
      <c r="Q945" s="791" t="s">
        <v>5808</v>
      </c>
      <c r="R945" s="787" t="s">
        <v>3292</v>
      </c>
      <c r="S945" s="795">
        <v>45</v>
      </c>
      <c r="T945" s="795">
        <v>70</v>
      </c>
      <c r="U945" s="791" t="s">
        <v>4091</v>
      </c>
      <c r="V945" s="791" t="s">
        <v>1491</v>
      </c>
      <c r="W945" s="770"/>
      <c r="X945" s="771"/>
    </row>
    <row r="946" spans="1:24" s="56" customFormat="1" ht="156" x14ac:dyDescent="0.25">
      <c r="A946" s="784"/>
      <c r="B946" s="784"/>
      <c r="C946" s="784"/>
      <c r="D946" s="784"/>
      <c r="E946" s="784"/>
      <c r="F946" s="784"/>
      <c r="G946" s="784"/>
      <c r="H946" s="784"/>
      <c r="I946" s="784"/>
      <c r="J946" s="784"/>
      <c r="K946" s="784"/>
      <c r="L946" s="784"/>
      <c r="M946" s="784"/>
      <c r="N946" s="785" t="s">
        <v>1577</v>
      </c>
      <c r="O946" s="785"/>
      <c r="P946" s="785" t="s">
        <v>1578</v>
      </c>
      <c r="Q946" s="786" t="s">
        <v>3653</v>
      </c>
      <c r="R946" s="799" t="s">
        <v>3372</v>
      </c>
      <c r="S946" s="799"/>
      <c r="T946" s="800"/>
      <c r="U946" s="789" t="s">
        <v>1491</v>
      </c>
      <c r="V946" s="789"/>
    </row>
    <row r="947" spans="1:24" s="801" customFormat="1" ht="156" x14ac:dyDescent="0.25">
      <c r="A947" s="798"/>
      <c r="B947" s="798"/>
      <c r="C947" s="798"/>
      <c r="D947" s="798"/>
      <c r="E947" s="798"/>
      <c r="F947" s="798"/>
      <c r="G947" s="798"/>
      <c r="H947" s="798"/>
      <c r="I947" s="798"/>
      <c r="J947" s="798"/>
      <c r="K947" s="798"/>
      <c r="L947" s="798"/>
      <c r="M947" s="798"/>
      <c r="N947" s="785" t="s">
        <v>1580</v>
      </c>
      <c r="O947" s="785"/>
      <c r="P947" s="785" t="s">
        <v>1581</v>
      </c>
      <c r="Q947" s="786" t="s">
        <v>3689</v>
      </c>
      <c r="R947" s="799" t="s">
        <v>3522</v>
      </c>
      <c r="S947" s="799"/>
      <c r="T947" s="800"/>
      <c r="U947" s="789" t="s">
        <v>1491</v>
      </c>
      <c r="V947" s="789"/>
    </row>
    <row r="948" spans="1:24" s="801" customFormat="1" ht="156" x14ac:dyDescent="0.25">
      <c r="A948" s="798"/>
      <c r="B948" s="798"/>
      <c r="C948" s="798"/>
      <c r="D948" s="798"/>
      <c r="E948" s="798"/>
      <c r="F948" s="798"/>
      <c r="G948" s="798"/>
      <c r="H948" s="798"/>
      <c r="I948" s="798"/>
      <c r="J948" s="798"/>
      <c r="K948" s="798"/>
      <c r="L948" s="798"/>
      <c r="M948" s="798"/>
      <c r="N948" s="785" t="s">
        <v>1582</v>
      </c>
      <c r="O948" s="785"/>
      <c r="P948" s="785" t="s">
        <v>1583</v>
      </c>
      <c r="Q948" s="786" t="s">
        <v>3818</v>
      </c>
      <c r="R948" s="799" t="s">
        <v>3372</v>
      </c>
      <c r="S948" s="799"/>
      <c r="T948" s="800"/>
      <c r="U948" s="789" t="s">
        <v>1491</v>
      </c>
      <c r="V948" s="789"/>
    </row>
    <row r="949" spans="1:24" s="817" customFormat="1" ht="156" x14ac:dyDescent="0.25">
      <c r="A949" s="798"/>
      <c r="B949" s="798"/>
      <c r="C949" s="798"/>
      <c r="D949" s="798"/>
      <c r="E949" s="798"/>
      <c r="F949" s="798"/>
      <c r="G949" s="798"/>
      <c r="H949" s="798"/>
      <c r="I949" s="798"/>
      <c r="J949" s="798"/>
      <c r="K949" s="798"/>
      <c r="L949" s="798"/>
      <c r="M949" s="798"/>
      <c r="N949" s="785" t="s">
        <v>1584</v>
      </c>
      <c r="O949" s="785"/>
      <c r="P949" s="785" t="s">
        <v>1585</v>
      </c>
      <c r="Q949" s="786" t="s">
        <v>3819</v>
      </c>
      <c r="R949" s="799" t="s">
        <v>3372</v>
      </c>
      <c r="S949" s="799"/>
      <c r="T949" s="800"/>
      <c r="U949" s="789" t="s">
        <v>1491</v>
      </c>
      <c r="V949" s="789"/>
    </row>
    <row r="950" spans="1:24" s="817" customFormat="1" ht="156" x14ac:dyDescent="0.25">
      <c r="A950" s="798"/>
      <c r="B950" s="798"/>
      <c r="C950" s="798"/>
      <c r="D950" s="798"/>
      <c r="E950" s="798"/>
      <c r="F950" s="798"/>
      <c r="G950" s="798"/>
      <c r="H950" s="798"/>
      <c r="I950" s="798"/>
      <c r="J950" s="798"/>
      <c r="K950" s="798"/>
      <c r="L950" s="798"/>
      <c r="M950" s="798"/>
      <c r="N950" s="785" t="s">
        <v>1586</v>
      </c>
      <c r="O950" s="785"/>
      <c r="P950" s="785" t="s">
        <v>1587</v>
      </c>
      <c r="Q950" s="786" t="s">
        <v>3820</v>
      </c>
      <c r="R950" s="799" t="s">
        <v>3372</v>
      </c>
      <c r="S950" s="799"/>
      <c r="T950" s="800"/>
      <c r="U950" s="789" t="s">
        <v>1491</v>
      </c>
      <c r="V950" s="789"/>
    </row>
    <row r="951" spans="1:24" s="817" customFormat="1" ht="156" x14ac:dyDescent="0.25">
      <c r="A951" s="798"/>
      <c r="B951" s="798"/>
      <c r="C951" s="798"/>
      <c r="D951" s="798"/>
      <c r="E951" s="798"/>
      <c r="F951" s="798"/>
      <c r="G951" s="798"/>
      <c r="H951" s="798"/>
      <c r="I951" s="798"/>
      <c r="J951" s="798"/>
      <c r="K951" s="798"/>
      <c r="L951" s="798"/>
      <c r="M951" s="798"/>
      <c r="N951" s="791" t="s">
        <v>1589</v>
      </c>
      <c r="O951" s="791"/>
      <c r="P951" s="791" t="s">
        <v>1590</v>
      </c>
      <c r="Q951" s="792" t="s">
        <v>3826</v>
      </c>
      <c r="R951" s="799" t="s">
        <v>3372</v>
      </c>
      <c r="S951" s="804"/>
      <c r="T951" s="878"/>
      <c r="U951" s="789" t="s">
        <v>1491</v>
      </c>
      <c r="V951" s="789"/>
    </row>
    <row r="952" spans="1:24" s="772" customFormat="1" ht="57.75" customHeight="1" x14ac:dyDescent="0.3">
      <c r="A952" s="766"/>
      <c r="B952" s="907"/>
      <c r="C952" s="767"/>
      <c r="D952" s="816"/>
      <c r="E952" s="816"/>
      <c r="F952" s="820"/>
      <c r="G952" s="816"/>
      <c r="H952" s="816"/>
      <c r="I952" s="820"/>
      <c r="J952" s="820"/>
      <c r="K952" s="785"/>
      <c r="L952" s="785"/>
      <c r="M952" s="820"/>
      <c r="N952" s="917" t="s">
        <v>93</v>
      </c>
      <c r="O952" s="917"/>
      <c r="P952" s="785" t="s">
        <v>94</v>
      </c>
      <c r="Q952" s="917" t="s">
        <v>5933</v>
      </c>
      <c r="R952" s="787" t="s">
        <v>3292</v>
      </c>
      <c r="S952" s="821">
        <v>7.4626865671641784</v>
      </c>
      <c r="T952" s="821">
        <v>100</v>
      </c>
      <c r="U952" s="771"/>
      <c r="V952" s="917" t="s">
        <v>92</v>
      </c>
      <c r="W952" s="770"/>
      <c r="X952" s="771"/>
    </row>
    <row r="953" spans="1:24" s="801" customFormat="1" ht="78" x14ac:dyDescent="0.25">
      <c r="A953" s="798"/>
      <c r="B953" s="798"/>
      <c r="C953" s="798"/>
      <c r="D953" s="798"/>
      <c r="E953" s="798"/>
      <c r="F953" s="798"/>
      <c r="G953" s="798"/>
      <c r="H953" s="798"/>
      <c r="I953" s="798"/>
      <c r="J953" s="798"/>
      <c r="K953" s="798"/>
      <c r="L953" s="798"/>
      <c r="M953" s="798"/>
      <c r="N953" s="785" t="s">
        <v>96</v>
      </c>
      <c r="O953" s="785"/>
      <c r="P953" s="786" t="s">
        <v>5525</v>
      </c>
      <c r="Q953" s="786" t="s">
        <v>98</v>
      </c>
      <c r="R953" s="799"/>
      <c r="S953" s="800"/>
      <c r="T953" s="800"/>
      <c r="U953" s="789" t="s">
        <v>92</v>
      </c>
      <c r="V953" s="789"/>
    </row>
    <row r="954" spans="1:24" s="801" customFormat="1" ht="117" x14ac:dyDescent="0.25">
      <c r="A954" s="798"/>
      <c r="B954" s="798"/>
      <c r="C954" s="798"/>
      <c r="D954" s="798"/>
      <c r="E954" s="798"/>
      <c r="F954" s="798"/>
      <c r="G954" s="798"/>
      <c r="H954" s="798"/>
      <c r="I954" s="798"/>
      <c r="J954" s="798"/>
      <c r="K954" s="798"/>
      <c r="L954" s="798"/>
      <c r="M954" s="798"/>
      <c r="N954" s="785" t="s">
        <v>99</v>
      </c>
      <c r="O954" s="785"/>
      <c r="P954" s="786" t="s">
        <v>97</v>
      </c>
      <c r="Q954" s="786" t="s">
        <v>5526</v>
      </c>
      <c r="R954" s="799"/>
      <c r="S954" s="800"/>
      <c r="T954" s="800"/>
      <c r="U954" s="789" t="s">
        <v>92</v>
      </c>
      <c r="V954" s="789"/>
    </row>
    <row r="955" spans="1:24" s="772" customFormat="1" ht="327" customHeight="1" x14ac:dyDescent="0.3">
      <c r="A955" s="766"/>
      <c r="B955" s="907"/>
      <c r="C955" s="767"/>
      <c r="D955" s="816" t="s">
        <v>5934</v>
      </c>
      <c r="E955" s="816" t="s">
        <v>3438</v>
      </c>
      <c r="F955" s="918" t="s">
        <v>5935</v>
      </c>
      <c r="G955" s="918" t="s">
        <v>5936</v>
      </c>
      <c r="H955" s="918" t="s">
        <v>5937</v>
      </c>
      <c r="I955" s="918" t="s">
        <v>5938</v>
      </c>
      <c r="J955" s="820" t="s">
        <v>5939</v>
      </c>
      <c r="K955" s="786" t="s">
        <v>4091</v>
      </c>
      <c r="L955" s="785" t="s">
        <v>4091</v>
      </c>
      <c r="M955" s="816" t="s">
        <v>5940</v>
      </c>
      <c r="N955" s="844" t="s">
        <v>3440</v>
      </c>
      <c r="O955" s="807"/>
      <c r="P955" s="786" t="s">
        <v>3441</v>
      </c>
      <c r="Q955" s="792" t="s">
        <v>5941</v>
      </c>
      <c r="R955" s="787" t="s">
        <v>3292</v>
      </c>
      <c r="S955" s="787"/>
      <c r="T955" s="787">
        <v>5</v>
      </c>
      <c r="U955" s="808" t="s">
        <v>3251</v>
      </c>
      <c r="V955" s="808" t="s">
        <v>4091</v>
      </c>
      <c r="W955" s="770"/>
      <c r="X955" s="771"/>
    </row>
    <row r="956" spans="1:24" s="772" customFormat="1" ht="173.25" customHeight="1" x14ac:dyDescent="0.3">
      <c r="A956" s="766"/>
      <c r="B956" s="907"/>
      <c r="C956" s="767"/>
      <c r="D956" s="816"/>
      <c r="E956" s="816"/>
      <c r="F956" s="820"/>
      <c r="G956" s="816"/>
      <c r="H956" s="816"/>
      <c r="I956" s="820"/>
      <c r="J956" s="820"/>
      <c r="K956" s="785"/>
      <c r="L956" s="785" t="s">
        <v>5942</v>
      </c>
      <c r="M956" s="816" t="s">
        <v>5943</v>
      </c>
      <c r="N956" s="844"/>
      <c r="O956" s="807"/>
      <c r="P956" s="807"/>
      <c r="Q956" s="792" t="s">
        <v>5944</v>
      </c>
      <c r="R956" s="787" t="s">
        <v>3444</v>
      </c>
      <c r="S956" s="885">
        <v>2335318</v>
      </c>
      <c r="T956" s="919"/>
      <c r="U956" s="808" t="s">
        <v>3251</v>
      </c>
      <c r="V956" s="808"/>
      <c r="W956" s="770"/>
      <c r="X956" s="771"/>
    </row>
    <row r="957" spans="1:24" s="61" customFormat="1" ht="39" x14ac:dyDescent="0.25">
      <c r="A957" s="806"/>
      <c r="B957" s="806"/>
      <c r="C957" s="806"/>
      <c r="D957" s="806"/>
      <c r="E957" s="806"/>
      <c r="F957" s="806"/>
      <c r="G957" s="806"/>
      <c r="H957" s="806"/>
      <c r="I957" s="806"/>
      <c r="J957" s="806"/>
      <c r="K957" s="806"/>
      <c r="L957" s="806"/>
      <c r="M957" s="806"/>
      <c r="N957" s="789"/>
      <c r="O957" s="789"/>
      <c r="P957" s="789"/>
      <c r="Q957" s="789" t="s">
        <v>3445</v>
      </c>
      <c r="R957" s="787" t="s">
        <v>3446</v>
      </c>
      <c r="S957" s="885">
        <v>2137960</v>
      </c>
      <c r="T957" s="919"/>
      <c r="U957" s="789" t="s">
        <v>3251</v>
      </c>
      <c r="V957" s="789"/>
    </row>
    <row r="958" spans="1:24" s="61" customFormat="1" ht="39" x14ac:dyDescent="0.25">
      <c r="A958" s="806"/>
      <c r="B958" s="806"/>
      <c r="C958" s="806"/>
      <c r="D958" s="806"/>
      <c r="E958" s="806"/>
      <c r="F958" s="806"/>
      <c r="G958" s="806"/>
      <c r="H958" s="806"/>
      <c r="I958" s="806"/>
      <c r="J958" s="806"/>
      <c r="K958" s="806"/>
      <c r="L958" s="806"/>
      <c r="M958" s="806"/>
      <c r="N958" s="789"/>
      <c r="O958" s="789"/>
      <c r="P958" s="789"/>
      <c r="Q958" s="789" t="s">
        <v>3447</v>
      </c>
      <c r="R958" s="787" t="s">
        <v>3448</v>
      </c>
      <c r="S958" s="885">
        <v>56377</v>
      </c>
      <c r="T958" s="919"/>
      <c r="U958" s="789" t="s">
        <v>3251</v>
      </c>
      <c r="V958" s="789"/>
    </row>
    <row r="959" spans="1:24" s="57" customFormat="1" ht="39" x14ac:dyDescent="0.25">
      <c r="A959" s="806"/>
      <c r="B959" s="806"/>
      <c r="C959" s="806"/>
      <c r="D959" s="806"/>
      <c r="E959" s="806"/>
      <c r="F959" s="806"/>
      <c r="G959" s="806"/>
      <c r="H959" s="806"/>
      <c r="I959" s="806"/>
      <c r="J959" s="806"/>
      <c r="K959" s="806"/>
      <c r="L959" s="806"/>
      <c r="M959" s="806"/>
      <c r="N959" s="789"/>
      <c r="O959" s="789"/>
      <c r="P959" s="789"/>
      <c r="Q959" s="789" t="s">
        <v>3449</v>
      </c>
      <c r="R959" s="787" t="s">
        <v>3450</v>
      </c>
      <c r="S959" s="885">
        <v>18968</v>
      </c>
      <c r="T959" s="919"/>
      <c r="U959" s="789" t="s">
        <v>3251</v>
      </c>
      <c r="V959" s="789"/>
    </row>
    <row r="960" spans="1:24" s="57" customFormat="1" ht="39" x14ac:dyDescent="0.25">
      <c r="A960" s="806"/>
      <c r="B960" s="806"/>
      <c r="C960" s="806"/>
      <c r="D960" s="806"/>
      <c r="E960" s="806"/>
      <c r="F960" s="806"/>
      <c r="G960" s="806"/>
      <c r="H960" s="806"/>
      <c r="I960" s="806"/>
      <c r="J960" s="806"/>
      <c r="K960" s="806"/>
      <c r="L960" s="806"/>
      <c r="M960" s="806"/>
      <c r="N960" s="789"/>
      <c r="O960" s="789"/>
      <c r="P960" s="789"/>
      <c r="Q960" s="789" t="s">
        <v>3451</v>
      </c>
      <c r="R960" s="787" t="s">
        <v>3452</v>
      </c>
      <c r="S960" s="885">
        <v>196435</v>
      </c>
      <c r="T960" s="919"/>
      <c r="U960" s="789" t="s">
        <v>3251</v>
      </c>
      <c r="V960" s="789"/>
    </row>
    <row r="961" spans="1:22" s="57" customFormat="1" ht="39" x14ac:dyDescent="0.25">
      <c r="A961" s="806"/>
      <c r="B961" s="806"/>
      <c r="C961" s="806"/>
      <c r="D961" s="806"/>
      <c r="E961" s="806"/>
      <c r="F961" s="806"/>
      <c r="G961" s="806"/>
      <c r="H961" s="806"/>
      <c r="I961" s="806"/>
      <c r="J961" s="806"/>
      <c r="K961" s="806"/>
      <c r="L961" s="806"/>
      <c r="M961" s="806"/>
      <c r="N961" s="789"/>
      <c r="O961" s="789"/>
      <c r="P961" s="789"/>
      <c r="Q961" s="789" t="s">
        <v>3453</v>
      </c>
      <c r="R961" s="787" t="s">
        <v>3450</v>
      </c>
      <c r="S961" s="885">
        <v>7348</v>
      </c>
      <c r="T961" s="919"/>
      <c r="U961" s="789" t="s">
        <v>3251</v>
      </c>
      <c r="V961" s="789"/>
    </row>
    <row r="962" spans="1:22" s="57" customFormat="1" ht="39" x14ac:dyDescent="0.25">
      <c r="A962" s="806"/>
      <c r="B962" s="806"/>
      <c r="C962" s="806"/>
      <c r="D962" s="806"/>
      <c r="E962" s="806"/>
      <c r="F962" s="806"/>
      <c r="G962" s="806"/>
      <c r="H962" s="806"/>
      <c r="I962" s="806"/>
      <c r="J962" s="806"/>
      <c r="K962" s="806"/>
      <c r="L962" s="806"/>
      <c r="M962" s="806"/>
      <c r="N962" s="789"/>
      <c r="O962" s="789"/>
      <c r="P962" s="789"/>
      <c r="Q962" s="789" t="s">
        <v>3454</v>
      </c>
      <c r="R962" s="787"/>
      <c r="S962" s="885">
        <v>50933</v>
      </c>
      <c r="T962" s="919"/>
      <c r="U962" s="789" t="s">
        <v>3251</v>
      </c>
      <c r="V962" s="789"/>
    </row>
    <row r="963" spans="1:22" s="57" customFormat="1" ht="39" x14ac:dyDescent="0.25">
      <c r="A963" s="806"/>
      <c r="B963" s="806"/>
      <c r="C963" s="806"/>
      <c r="D963" s="806"/>
      <c r="E963" s="806"/>
      <c r="F963" s="806"/>
      <c r="G963" s="806"/>
      <c r="H963" s="806"/>
      <c r="I963" s="806"/>
      <c r="J963" s="806"/>
      <c r="K963" s="806"/>
      <c r="L963" s="806"/>
      <c r="M963" s="806"/>
      <c r="N963" s="789"/>
      <c r="O963" s="789"/>
      <c r="P963" s="789"/>
      <c r="Q963" s="789" t="s">
        <v>3455</v>
      </c>
      <c r="R963" s="787" t="s">
        <v>3456</v>
      </c>
      <c r="S963" s="885">
        <v>4889</v>
      </c>
      <c r="T963" s="919"/>
      <c r="U963" s="789" t="s">
        <v>3251</v>
      </c>
      <c r="V963" s="789"/>
    </row>
    <row r="964" spans="1:22" s="57" customFormat="1" ht="39" x14ac:dyDescent="0.25">
      <c r="A964" s="806"/>
      <c r="B964" s="806"/>
      <c r="C964" s="806"/>
      <c r="D964" s="806"/>
      <c r="E964" s="806"/>
      <c r="F964" s="806"/>
      <c r="G964" s="806"/>
      <c r="H964" s="806"/>
      <c r="I964" s="806"/>
      <c r="J964" s="806"/>
      <c r="K964" s="806"/>
      <c r="L964" s="806"/>
      <c r="M964" s="806"/>
      <c r="N964" s="789"/>
      <c r="O964" s="789"/>
      <c r="P964" s="789"/>
      <c r="Q964" s="789" t="s">
        <v>3457</v>
      </c>
      <c r="R964" s="787" t="s">
        <v>3458</v>
      </c>
      <c r="S964" s="885">
        <v>2093</v>
      </c>
      <c r="T964" s="919"/>
      <c r="U964" s="789" t="s">
        <v>3251</v>
      </c>
      <c r="V964" s="789"/>
    </row>
    <row r="965" spans="1:22" s="57" customFormat="1" ht="39" x14ac:dyDescent="0.25">
      <c r="A965" s="806"/>
      <c r="B965" s="806"/>
      <c r="C965" s="806"/>
      <c r="D965" s="806"/>
      <c r="E965" s="806"/>
      <c r="F965" s="806"/>
      <c r="G965" s="806"/>
      <c r="H965" s="806"/>
      <c r="I965" s="806"/>
      <c r="J965" s="806"/>
      <c r="K965" s="806"/>
      <c r="L965" s="806"/>
      <c r="M965" s="806"/>
      <c r="N965" s="789"/>
      <c r="O965" s="789"/>
      <c r="P965" s="789"/>
      <c r="Q965" s="789" t="s">
        <v>3459</v>
      </c>
      <c r="R965" s="787" t="s">
        <v>3460</v>
      </c>
      <c r="S965" s="885">
        <v>48606</v>
      </c>
      <c r="T965" s="919"/>
      <c r="U965" s="789" t="s">
        <v>3251</v>
      </c>
      <c r="V965" s="789"/>
    </row>
    <row r="966" spans="1:22" s="57" customFormat="1" ht="39" x14ac:dyDescent="0.25">
      <c r="A966" s="806"/>
      <c r="B966" s="806"/>
      <c r="C966" s="806"/>
      <c r="D966" s="806"/>
      <c r="E966" s="806"/>
      <c r="F966" s="806"/>
      <c r="G966" s="806"/>
      <c r="H966" s="806"/>
      <c r="I966" s="806"/>
      <c r="J966" s="806"/>
      <c r="K966" s="806"/>
      <c r="L966" s="806"/>
      <c r="M966" s="806"/>
      <c r="N966" s="789"/>
      <c r="O966" s="789"/>
      <c r="P966" s="789"/>
      <c r="Q966" s="789" t="s">
        <v>3461</v>
      </c>
      <c r="R966" s="787" t="s">
        <v>3448</v>
      </c>
      <c r="S966" s="885">
        <v>12797</v>
      </c>
      <c r="T966" s="919"/>
      <c r="U966" s="789" t="s">
        <v>3251</v>
      </c>
      <c r="V966" s="789"/>
    </row>
    <row r="967" spans="1:22" s="56" customFormat="1" ht="66.75" customHeight="1" x14ac:dyDescent="0.25">
      <c r="A967" s="784"/>
      <c r="B967" s="784"/>
      <c r="C967" s="784"/>
      <c r="D967" s="784"/>
      <c r="E967" s="784"/>
      <c r="F967" s="784"/>
      <c r="G967" s="784"/>
      <c r="H967" s="784"/>
      <c r="I967" s="784"/>
      <c r="J967" s="784"/>
      <c r="K967" s="784"/>
      <c r="L967" s="784"/>
      <c r="M967" s="784"/>
      <c r="N967" s="785" t="s">
        <v>3462</v>
      </c>
      <c r="O967" s="785"/>
      <c r="P967" s="786" t="s">
        <v>3463</v>
      </c>
      <c r="Q967" s="786" t="s">
        <v>3771</v>
      </c>
      <c r="R967" s="800"/>
      <c r="S967" s="800"/>
      <c r="T967" s="800"/>
      <c r="U967" s="789" t="s">
        <v>3251</v>
      </c>
      <c r="V967" s="789"/>
    </row>
    <row r="968" spans="1:22" s="921" customFormat="1" ht="78" x14ac:dyDescent="0.3">
      <c r="A968" s="920"/>
      <c r="B968" s="920"/>
      <c r="C968" s="920"/>
      <c r="D968" s="920"/>
      <c r="E968" s="920"/>
      <c r="F968" s="920"/>
      <c r="G968" s="920"/>
      <c r="H968" s="920"/>
      <c r="I968" s="920"/>
      <c r="J968" s="920"/>
      <c r="K968" s="920"/>
      <c r="L968" s="920"/>
      <c r="M968" s="920"/>
      <c r="N968" s="785" t="s">
        <v>3464</v>
      </c>
      <c r="O968" s="785"/>
      <c r="P968" s="815" t="s">
        <v>3465</v>
      </c>
      <c r="Q968" s="815" t="s">
        <v>3466</v>
      </c>
      <c r="R968" s="800"/>
      <c r="S968" s="800"/>
      <c r="T968" s="800"/>
      <c r="U968" s="789" t="s">
        <v>3251</v>
      </c>
      <c r="V968" s="789"/>
    </row>
    <row r="969" spans="1:22" s="921" customFormat="1" ht="136.5" x14ac:dyDescent="0.3">
      <c r="A969" s="920"/>
      <c r="B969" s="920"/>
      <c r="C969" s="920"/>
      <c r="D969" s="920"/>
      <c r="E969" s="920"/>
      <c r="F969" s="920"/>
      <c r="G969" s="920"/>
      <c r="H969" s="920"/>
      <c r="I969" s="920"/>
      <c r="J969" s="920"/>
      <c r="K969" s="920"/>
      <c r="L969" s="920"/>
      <c r="M969" s="920"/>
      <c r="N969" s="785" t="s">
        <v>3467</v>
      </c>
      <c r="O969" s="785"/>
      <c r="P969" s="815" t="s">
        <v>5130</v>
      </c>
      <c r="Q969" s="815" t="s">
        <v>5202</v>
      </c>
      <c r="R969" s="800"/>
      <c r="S969" s="800"/>
      <c r="T969" s="800"/>
      <c r="U969" s="789" t="s">
        <v>3251</v>
      </c>
      <c r="V969" s="789"/>
    </row>
    <row r="970" spans="1:22" s="921" customFormat="1" ht="78" x14ac:dyDescent="0.3">
      <c r="A970" s="920"/>
      <c r="B970" s="920"/>
      <c r="C970" s="920"/>
      <c r="D970" s="920"/>
      <c r="E970" s="920"/>
      <c r="F970" s="920"/>
      <c r="G970" s="920"/>
      <c r="H970" s="920"/>
      <c r="I970" s="920"/>
      <c r="J970" s="920"/>
      <c r="K970" s="920"/>
      <c r="L970" s="920"/>
      <c r="M970" s="920"/>
      <c r="N970" s="785" t="s">
        <v>3468</v>
      </c>
      <c r="O970" s="785"/>
      <c r="P970" s="815" t="s">
        <v>5133</v>
      </c>
      <c r="Q970" s="815" t="s">
        <v>5134</v>
      </c>
      <c r="R970" s="800"/>
      <c r="S970" s="800"/>
      <c r="T970" s="800"/>
      <c r="U970" s="789" t="s">
        <v>3251</v>
      </c>
      <c r="V970" s="789"/>
    </row>
    <row r="971" spans="1:22" s="921" customFormat="1" ht="78" x14ac:dyDescent="0.3">
      <c r="A971" s="920"/>
      <c r="B971" s="920"/>
      <c r="C971" s="920"/>
      <c r="D971" s="920"/>
      <c r="E971" s="920"/>
      <c r="F971" s="920"/>
      <c r="G971" s="920"/>
      <c r="H971" s="920"/>
      <c r="I971" s="920"/>
      <c r="J971" s="920"/>
      <c r="K971" s="920"/>
      <c r="L971" s="920"/>
      <c r="M971" s="920"/>
      <c r="N971" s="785" t="s">
        <v>3469</v>
      </c>
      <c r="O971" s="785"/>
      <c r="P971" s="786" t="s">
        <v>5412</v>
      </c>
      <c r="Q971" s="786" t="s">
        <v>3815</v>
      </c>
      <c r="R971" s="800"/>
      <c r="S971" s="800"/>
      <c r="T971" s="800"/>
      <c r="U971" s="789" t="s">
        <v>3251</v>
      </c>
      <c r="V971" s="789"/>
    </row>
    <row r="972" spans="1:22" s="921" customFormat="1" ht="58.5" x14ac:dyDescent="0.3">
      <c r="A972" s="920"/>
      <c r="B972" s="920"/>
      <c r="C972" s="920"/>
      <c r="D972" s="920"/>
      <c r="E972" s="920"/>
      <c r="F972" s="920"/>
      <c r="G972" s="920"/>
      <c r="H972" s="920"/>
      <c r="I972" s="920"/>
      <c r="J972" s="920"/>
      <c r="K972" s="920"/>
      <c r="L972" s="920"/>
      <c r="M972" s="920"/>
      <c r="N972" s="785" t="s">
        <v>3470</v>
      </c>
      <c r="O972" s="785"/>
      <c r="P972" s="786" t="s">
        <v>3471</v>
      </c>
      <c r="Q972" s="786" t="s">
        <v>3823</v>
      </c>
      <c r="R972" s="800"/>
      <c r="S972" s="800"/>
      <c r="T972" s="800"/>
      <c r="U972" s="789" t="s">
        <v>3251</v>
      </c>
      <c r="V972" s="789"/>
    </row>
    <row r="973" spans="1:22" s="922" customFormat="1" ht="97.5" x14ac:dyDescent="0.3">
      <c r="A973" s="920"/>
      <c r="B973" s="920"/>
      <c r="C973" s="920"/>
      <c r="D973" s="920"/>
      <c r="E973" s="920"/>
      <c r="F973" s="920"/>
      <c r="G973" s="920"/>
      <c r="H973" s="920"/>
      <c r="I973" s="920"/>
      <c r="J973" s="920"/>
      <c r="K973" s="920"/>
      <c r="L973" s="920"/>
      <c r="M973" s="920"/>
      <c r="N973" s="785" t="s">
        <v>3472</v>
      </c>
      <c r="O973" s="785"/>
      <c r="P973" s="815" t="s">
        <v>5203</v>
      </c>
      <c r="Q973" s="815" t="s">
        <v>5204</v>
      </c>
      <c r="R973" s="800"/>
      <c r="S973" s="800"/>
      <c r="T973" s="800"/>
      <c r="U973" s="789" t="s">
        <v>3251</v>
      </c>
      <c r="V973" s="789"/>
    </row>
    <row r="974" spans="1:22" s="922" customFormat="1" ht="97.5" x14ac:dyDescent="0.3">
      <c r="A974" s="920"/>
      <c r="B974" s="920"/>
      <c r="C974" s="920"/>
      <c r="D974" s="920"/>
      <c r="E974" s="920"/>
      <c r="F974" s="920"/>
      <c r="G974" s="920"/>
      <c r="H974" s="920"/>
      <c r="I974" s="920"/>
      <c r="J974" s="920"/>
      <c r="K974" s="920"/>
      <c r="L974" s="920"/>
      <c r="M974" s="920"/>
      <c r="N974" s="785" t="s">
        <v>3473</v>
      </c>
      <c r="O974" s="785"/>
      <c r="P974" s="815" t="s">
        <v>5205</v>
      </c>
      <c r="Q974" s="815" t="s">
        <v>5207</v>
      </c>
      <c r="R974" s="800"/>
      <c r="S974" s="800"/>
      <c r="T974" s="800"/>
      <c r="U974" s="789" t="s">
        <v>3251</v>
      </c>
      <c r="V974" s="789"/>
    </row>
    <row r="975" spans="1:22" s="922" customFormat="1" ht="97.5" x14ac:dyDescent="0.3">
      <c r="A975" s="920"/>
      <c r="B975" s="920"/>
      <c r="C975" s="920"/>
      <c r="D975" s="920"/>
      <c r="E975" s="920"/>
      <c r="F975" s="920"/>
      <c r="G975" s="920"/>
      <c r="H975" s="920"/>
      <c r="I975" s="920"/>
      <c r="J975" s="920"/>
      <c r="K975" s="920"/>
      <c r="L975" s="920"/>
      <c r="M975" s="920"/>
      <c r="N975" s="785" t="s">
        <v>3474</v>
      </c>
      <c r="O975" s="785"/>
      <c r="P975" s="815" t="s">
        <v>5206</v>
      </c>
      <c r="Q975" s="815" t="s">
        <v>5208</v>
      </c>
      <c r="R975" s="800"/>
      <c r="S975" s="800"/>
      <c r="T975" s="800"/>
      <c r="U975" s="789" t="s">
        <v>3251</v>
      </c>
      <c r="V975" s="789"/>
    </row>
    <row r="976" spans="1:22" s="922" customFormat="1" ht="117" x14ac:dyDescent="0.3">
      <c r="A976" s="920"/>
      <c r="B976" s="920"/>
      <c r="C976" s="920"/>
      <c r="D976" s="920"/>
      <c r="E976" s="920"/>
      <c r="F976" s="920"/>
      <c r="G976" s="920"/>
      <c r="H976" s="920"/>
      <c r="I976" s="920"/>
      <c r="J976" s="920"/>
      <c r="K976" s="920"/>
      <c r="L976" s="920"/>
      <c r="M976" s="920"/>
      <c r="N976" s="785" t="s">
        <v>3475</v>
      </c>
      <c r="O976" s="785"/>
      <c r="P976" s="815" t="s">
        <v>5209</v>
      </c>
      <c r="Q976" s="815" t="s">
        <v>5210</v>
      </c>
      <c r="R976" s="800"/>
      <c r="S976" s="800"/>
      <c r="T976" s="800"/>
      <c r="U976" s="789" t="s">
        <v>3251</v>
      </c>
      <c r="V976" s="789"/>
    </row>
    <row r="977" spans="1:24" s="921" customFormat="1" ht="117" x14ac:dyDescent="0.3">
      <c r="A977" s="920"/>
      <c r="B977" s="920"/>
      <c r="C977" s="920"/>
      <c r="D977" s="920"/>
      <c r="E977" s="920"/>
      <c r="F977" s="920"/>
      <c r="G977" s="920"/>
      <c r="H977" s="920"/>
      <c r="I977" s="920"/>
      <c r="J977" s="920"/>
      <c r="K977" s="920"/>
      <c r="L977" s="920"/>
      <c r="M977" s="920"/>
      <c r="N977" s="785" t="s">
        <v>1023</v>
      </c>
      <c r="O977" s="785"/>
      <c r="P977" s="815" t="s">
        <v>5131</v>
      </c>
      <c r="Q977" s="815" t="s">
        <v>5132</v>
      </c>
      <c r="R977" s="800"/>
      <c r="S977" s="800"/>
      <c r="T977" s="800"/>
      <c r="U977" s="789" t="s">
        <v>3251</v>
      </c>
      <c r="V977" s="789"/>
    </row>
    <row r="978" spans="1:24" s="921" customFormat="1" ht="97.5" x14ac:dyDescent="0.3">
      <c r="A978" s="920"/>
      <c r="B978" s="920"/>
      <c r="C978" s="920"/>
      <c r="D978" s="920"/>
      <c r="E978" s="920"/>
      <c r="F978" s="920"/>
      <c r="G978" s="920"/>
      <c r="H978" s="920"/>
      <c r="I978" s="920"/>
      <c r="J978" s="920"/>
      <c r="K978" s="920"/>
      <c r="L978" s="920"/>
      <c r="M978" s="920"/>
      <c r="N978" s="785" t="s">
        <v>3476</v>
      </c>
      <c r="O978" s="785"/>
      <c r="P978" s="815" t="s">
        <v>3477</v>
      </c>
      <c r="Q978" s="815" t="s">
        <v>5211</v>
      </c>
      <c r="R978" s="800"/>
      <c r="S978" s="800"/>
      <c r="T978" s="800"/>
      <c r="U978" s="789" t="s">
        <v>3251</v>
      </c>
      <c r="V978" s="789"/>
    </row>
    <row r="979" spans="1:24" s="772" customFormat="1" ht="78.75" customHeight="1" x14ac:dyDescent="0.3">
      <c r="A979" s="766"/>
      <c r="B979" s="907"/>
      <c r="C979" s="767"/>
      <c r="D979" s="816"/>
      <c r="E979" s="816"/>
      <c r="F979" s="820"/>
      <c r="G979" s="816"/>
      <c r="H979" s="816"/>
      <c r="I979" s="820"/>
      <c r="J979" s="820"/>
      <c r="K979" s="785"/>
      <c r="L979" s="785"/>
      <c r="M979" s="816" t="s">
        <v>4091</v>
      </c>
      <c r="N979" s="807" t="s">
        <v>5945</v>
      </c>
      <c r="O979" s="807"/>
      <c r="P979" s="786" t="s">
        <v>3479</v>
      </c>
      <c r="Q979" s="786" t="s">
        <v>3480</v>
      </c>
      <c r="R979" s="787" t="s">
        <v>3292</v>
      </c>
      <c r="S979" s="787">
        <v>20.85</v>
      </c>
      <c r="T979" s="787">
        <v>46.75</v>
      </c>
      <c r="U979" s="808" t="s">
        <v>3251</v>
      </c>
      <c r="V979" s="808"/>
      <c r="W979" s="770"/>
      <c r="X979" s="771"/>
    </row>
    <row r="980" spans="1:24" s="64" customFormat="1" ht="117" x14ac:dyDescent="0.25">
      <c r="A980" s="784"/>
      <c r="B980" s="784"/>
      <c r="C980" s="784"/>
      <c r="D980" s="784"/>
      <c r="E980" s="784"/>
      <c r="F980" s="784"/>
      <c r="G980" s="784"/>
      <c r="H980" s="784"/>
      <c r="I980" s="784"/>
      <c r="J980" s="784"/>
      <c r="K980" s="784"/>
      <c r="L980" s="784"/>
      <c r="M980" s="784"/>
      <c r="N980" s="785" t="s">
        <v>3481</v>
      </c>
      <c r="O980" s="785"/>
      <c r="P980" s="786" t="s">
        <v>5413</v>
      </c>
      <c r="Q980" s="786" t="s">
        <v>3694</v>
      </c>
      <c r="R980" s="800"/>
      <c r="S980" s="800"/>
      <c r="T980" s="800"/>
      <c r="U980" s="789" t="s">
        <v>3251</v>
      </c>
      <c r="V980" s="789"/>
    </row>
    <row r="981" spans="1:24" s="923" customFormat="1" ht="58.5" x14ac:dyDescent="0.3">
      <c r="A981" s="920"/>
      <c r="B981" s="920"/>
      <c r="C981" s="920"/>
      <c r="D981" s="920"/>
      <c r="E981" s="920"/>
      <c r="F981" s="920"/>
      <c r="G981" s="920"/>
      <c r="H981" s="920"/>
      <c r="I981" s="920"/>
      <c r="J981" s="920"/>
      <c r="K981" s="920"/>
      <c r="L981" s="920"/>
      <c r="M981" s="920"/>
      <c r="N981" s="785" t="s">
        <v>3483</v>
      </c>
      <c r="O981" s="785"/>
      <c r="P981" s="786" t="s">
        <v>3827</v>
      </c>
      <c r="Q981" s="786" t="s">
        <v>3828</v>
      </c>
      <c r="R981" s="800"/>
      <c r="S981" s="800"/>
      <c r="T981" s="800"/>
      <c r="U981" s="789" t="s">
        <v>3251</v>
      </c>
      <c r="V981" s="789"/>
    </row>
    <row r="982" spans="1:24" s="923" customFormat="1" ht="78" x14ac:dyDescent="0.3">
      <c r="A982" s="920"/>
      <c r="B982" s="920"/>
      <c r="C982" s="920"/>
      <c r="D982" s="920"/>
      <c r="E982" s="920"/>
      <c r="F982" s="920"/>
      <c r="G982" s="920"/>
      <c r="H982" s="920"/>
      <c r="I982" s="920"/>
      <c r="J982" s="920"/>
      <c r="K982" s="920"/>
      <c r="L982" s="920"/>
      <c r="M982" s="920"/>
      <c r="N982" s="791" t="s">
        <v>3484</v>
      </c>
      <c r="O982" s="791"/>
      <c r="P982" s="792" t="s">
        <v>3482</v>
      </c>
      <c r="Q982" s="792" t="s">
        <v>3852</v>
      </c>
      <c r="R982" s="878"/>
      <c r="S982" s="878"/>
      <c r="T982" s="878"/>
      <c r="U982" s="789" t="s">
        <v>3251</v>
      </c>
      <c r="V982" s="789"/>
    </row>
    <row r="983" spans="1:24" s="921" customFormat="1" ht="78" x14ac:dyDescent="0.3">
      <c r="A983" s="920"/>
      <c r="B983" s="920"/>
      <c r="C983" s="920"/>
      <c r="D983" s="920"/>
      <c r="E983" s="920"/>
      <c r="F983" s="920"/>
      <c r="G983" s="920"/>
      <c r="H983" s="920"/>
      <c r="I983" s="920"/>
      <c r="J983" s="920"/>
      <c r="K983" s="920"/>
      <c r="L983" s="920"/>
      <c r="M983" s="920"/>
      <c r="N983" s="785" t="s">
        <v>3485</v>
      </c>
      <c r="O983" s="785"/>
      <c r="P983" s="786" t="s">
        <v>3861</v>
      </c>
      <c r="Q983" s="786" t="s">
        <v>3860</v>
      </c>
      <c r="R983" s="800"/>
      <c r="S983" s="800"/>
      <c r="T983" s="800"/>
      <c r="U983" s="789" t="s">
        <v>3251</v>
      </c>
      <c r="V983" s="789"/>
    </row>
    <row r="984" spans="1:24" s="772" customFormat="1" ht="142.5" customHeight="1" x14ac:dyDescent="0.3">
      <c r="A984" s="766"/>
      <c r="B984" s="907"/>
      <c r="C984" s="767"/>
      <c r="D984" s="816"/>
      <c r="E984" s="816"/>
      <c r="F984" s="820"/>
      <c r="G984" s="816"/>
      <c r="H984" s="816"/>
      <c r="I984" s="820"/>
      <c r="J984" s="820"/>
      <c r="K984" s="785"/>
      <c r="L984" s="785" t="s">
        <v>5027</v>
      </c>
      <c r="M984" s="816" t="s">
        <v>5946</v>
      </c>
      <c r="N984" s="807" t="s">
        <v>3012</v>
      </c>
      <c r="O984" s="807"/>
      <c r="P984" s="807" t="s">
        <v>3013</v>
      </c>
      <c r="Q984" s="792" t="s">
        <v>5947</v>
      </c>
      <c r="R984" s="804" t="s">
        <v>3292</v>
      </c>
      <c r="S984" s="804"/>
      <c r="T984" s="804">
        <v>5</v>
      </c>
      <c r="U984" s="808" t="s">
        <v>2999</v>
      </c>
      <c r="V984" s="808" t="s">
        <v>4091</v>
      </c>
      <c r="W984" s="770"/>
      <c r="X984" s="771"/>
    </row>
    <row r="985" spans="1:24" s="56" customFormat="1" ht="58.5" x14ac:dyDescent="0.25">
      <c r="A985" s="784"/>
      <c r="B985" s="784"/>
      <c r="C985" s="784"/>
      <c r="D985" s="784"/>
      <c r="E985" s="784"/>
      <c r="F985" s="784"/>
      <c r="G985" s="784"/>
      <c r="H985" s="784"/>
      <c r="I985" s="784"/>
      <c r="J985" s="784"/>
      <c r="K985" s="784"/>
      <c r="L985" s="784"/>
      <c r="M985" s="784"/>
      <c r="N985" s="785" t="s">
        <v>3015</v>
      </c>
      <c r="O985" s="785"/>
      <c r="P985" s="815" t="s">
        <v>5135</v>
      </c>
      <c r="Q985" s="815" t="s">
        <v>5136</v>
      </c>
      <c r="R985" s="799"/>
      <c r="S985" s="799"/>
      <c r="T985" s="800"/>
      <c r="U985" s="786" t="s">
        <v>2999</v>
      </c>
      <c r="V985" s="786"/>
    </row>
    <row r="986" spans="1:24" s="801" customFormat="1" ht="67.5" customHeight="1" x14ac:dyDescent="0.25">
      <c r="A986" s="798"/>
      <c r="B986" s="798"/>
      <c r="C986" s="798"/>
      <c r="D986" s="798"/>
      <c r="E986" s="798"/>
      <c r="F986" s="798"/>
      <c r="G986" s="798"/>
      <c r="H986" s="798"/>
      <c r="I986" s="798"/>
      <c r="J986" s="798"/>
      <c r="K986" s="798"/>
      <c r="L986" s="798"/>
      <c r="M986" s="798"/>
      <c r="N986" s="785" t="s">
        <v>3018</v>
      </c>
      <c r="O986" s="785"/>
      <c r="P986" s="815" t="s">
        <v>3019</v>
      </c>
      <c r="Q986" s="815" t="s">
        <v>5138</v>
      </c>
      <c r="R986" s="799"/>
      <c r="S986" s="799"/>
      <c r="T986" s="800"/>
      <c r="U986" s="786" t="s">
        <v>2999</v>
      </c>
      <c r="V986" s="786"/>
    </row>
    <row r="987" spans="1:24" s="801" customFormat="1" ht="58.5" x14ac:dyDescent="0.25">
      <c r="A987" s="798"/>
      <c r="B987" s="798"/>
      <c r="C987" s="798"/>
      <c r="D987" s="798"/>
      <c r="E987" s="798"/>
      <c r="F987" s="798"/>
      <c r="G987" s="798"/>
      <c r="H987" s="798"/>
      <c r="I987" s="798"/>
      <c r="J987" s="798"/>
      <c r="K987" s="798"/>
      <c r="L987" s="798"/>
      <c r="M987" s="798"/>
      <c r="N987" s="785" t="s">
        <v>5143</v>
      </c>
      <c r="O987" s="785"/>
      <c r="P987" s="815" t="s">
        <v>3022</v>
      </c>
      <c r="Q987" s="815" t="s">
        <v>5139</v>
      </c>
      <c r="R987" s="799"/>
      <c r="S987" s="799"/>
      <c r="T987" s="800"/>
      <c r="U987" s="786" t="s">
        <v>2999</v>
      </c>
      <c r="V987" s="786"/>
    </row>
    <row r="988" spans="1:24" s="801" customFormat="1" ht="58.5" x14ac:dyDescent="0.25">
      <c r="A988" s="798"/>
      <c r="B988" s="798"/>
      <c r="C988" s="798"/>
      <c r="D988" s="798"/>
      <c r="E988" s="798"/>
      <c r="F988" s="798"/>
      <c r="G988" s="798"/>
      <c r="H988" s="798"/>
      <c r="I988" s="798"/>
      <c r="J988" s="798"/>
      <c r="K988" s="798"/>
      <c r="L988" s="798"/>
      <c r="M988" s="798"/>
      <c r="N988" s="785" t="s">
        <v>5414</v>
      </c>
      <c r="O988" s="785"/>
      <c r="P988" s="815" t="s">
        <v>3025</v>
      </c>
      <c r="Q988" s="815" t="s">
        <v>5140</v>
      </c>
      <c r="R988" s="799"/>
      <c r="S988" s="799"/>
      <c r="T988" s="800"/>
      <c r="U988" s="786" t="s">
        <v>2999</v>
      </c>
      <c r="V988" s="786"/>
    </row>
    <row r="989" spans="1:24" s="801" customFormat="1" ht="58.5" x14ac:dyDescent="0.25">
      <c r="A989" s="798"/>
      <c r="B989" s="798"/>
      <c r="C989" s="798"/>
      <c r="D989" s="798"/>
      <c r="E989" s="798"/>
      <c r="F989" s="798"/>
      <c r="G989" s="798"/>
      <c r="H989" s="798"/>
      <c r="I989" s="798"/>
      <c r="J989" s="798"/>
      <c r="K989" s="798"/>
      <c r="L989" s="798"/>
      <c r="M989" s="798"/>
      <c r="N989" s="785" t="s">
        <v>3027</v>
      </c>
      <c r="O989" s="785"/>
      <c r="P989" s="815" t="s">
        <v>3028</v>
      </c>
      <c r="Q989" s="815" t="s">
        <v>5141</v>
      </c>
      <c r="R989" s="799"/>
      <c r="S989" s="799"/>
      <c r="T989" s="800"/>
      <c r="U989" s="786" t="s">
        <v>2999</v>
      </c>
      <c r="V989" s="786"/>
    </row>
    <row r="990" spans="1:24" s="801" customFormat="1" ht="78" x14ac:dyDescent="0.25">
      <c r="A990" s="798"/>
      <c r="B990" s="798"/>
      <c r="C990" s="798"/>
      <c r="D990" s="798"/>
      <c r="E990" s="798"/>
      <c r="F990" s="798"/>
      <c r="G990" s="798"/>
      <c r="H990" s="798"/>
      <c r="I990" s="798"/>
      <c r="J990" s="798"/>
      <c r="K990" s="798"/>
      <c r="L990" s="798"/>
      <c r="M990" s="798"/>
      <c r="N990" s="785" t="s">
        <v>3030</v>
      </c>
      <c r="O990" s="785"/>
      <c r="P990" s="815" t="s">
        <v>5415</v>
      </c>
      <c r="Q990" s="815" t="s">
        <v>5416</v>
      </c>
      <c r="R990" s="799"/>
      <c r="S990" s="799"/>
      <c r="T990" s="800"/>
      <c r="U990" s="786" t="s">
        <v>2999</v>
      </c>
      <c r="V990" s="786"/>
    </row>
    <row r="991" spans="1:24" s="801" customFormat="1" ht="102" customHeight="1" x14ac:dyDescent="0.25">
      <c r="A991" s="798"/>
      <c r="B991" s="798"/>
      <c r="C991" s="798"/>
      <c r="D991" s="798"/>
      <c r="E991" s="798"/>
      <c r="F991" s="798"/>
      <c r="G991" s="798"/>
      <c r="H991" s="798"/>
      <c r="I991" s="798"/>
      <c r="J991" s="798"/>
      <c r="K991" s="798"/>
      <c r="L991" s="798"/>
      <c r="M991" s="798"/>
      <c r="N991" s="785" t="s">
        <v>3033</v>
      </c>
      <c r="O991" s="785"/>
      <c r="P991" s="815" t="s">
        <v>3034</v>
      </c>
      <c r="Q991" s="815" t="s">
        <v>5142</v>
      </c>
      <c r="R991" s="799"/>
      <c r="S991" s="799"/>
      <c r="T991" s="800"/>
      <c r="U991" s="786" t="s">
        <v>2999</v>
      </c>
      <c r="V991" s="786"/>
    </row>
    <row r="992" spans="1:24" s="801" customFormat="1" ht="58.5" x14ac:dyDescent="0.25">
      <c r="A992" s="798"/>
      <c r="B992" s="798"/>
      <c r="C992" s="798"/>
      <c r="D992" s="798"/>
      <c r="E992" s="798"/>
      <c r="F992" s="798"/>
      <c r="G992" s="798"/>
      <c r="H992" s="798"/>
      <c r="I992" s="798"/>
      <c r="J992" s="798"/>
      <c r="K992" s="798"/>
      <c r="L992" s="798"/>
      <c r="M992" s="798"/>
      <c r="N992" s="785" t="s">
        <v>3042</v>
      </c>
      <c r="O992" s="785"/>
      <c r="P992" s="815" t="s">
        <v>3797</v>
      </c>
      <c r="Q992" s="815" t="s">
        <v>5145</v>
      </c>
      <c r="R992" s="799"/>
      <c r="S992" s="799"/>
      <c r="T992" s="800"/>
      <c r="U992" s="786" t="s">
        <v>2999</v>
      </c>
      <c r="V992" s="786"/>
    </row>
    <row r="993" spans="1:24" s="801" customFormat="1" ht="117" x14ac:dyDescent="0.25">
      <c r="A993" s="798"/>
      <c r="B993" s="798"/>
      <c r="C993" s="798"/>
      <c r="D993" s="798"/>
      <c r="E993" s="798"/>
      <c r="F993" s="798"/>
      <c r="G993" s="798"/>
      <c r="H993" s="798"/>
      <c r="I993" s="798"/>
      <c r="J993" s="798"/>
      <c r="K993" s="798"/>
      <c r="L993" s="798"/>
      <c r="M993" s="798"/>
      <c r="N993" s="785" t="s">
        <v>3044</v>
      </c>
      <c r="O993" s="785"/>
      <c r="P993" s="815" t="s">
        <v>3045</v>
      </c>
      <c r="Q993" s="815" t="s">
        <v>5146</v>
      </c>
      <c r="R993" s="799"/>
      <c r="S993" s="799"/>
      <c r="T993" s="800"/>
      <c r="U993" s="786" t="s">
        <v>2999</v>
      </c>
      <c r="V993" s="786"/>
    </row>
    <row r="994" spans="1:24" s="801" customFormat="1" ht="78" x14ac:dyDescent="0.25">
      <c r="A994" s="798"/>
      <c r="B994" s="798"/>
      <c r="C994" s="798"/>
      <c r="D994" s="798"/>
      <c r="E994" s="798"/>
      <c r="F994" s="798"/>
      <c r="G994" s="798"/>
      <c r="H994" s="798"/>
      <c r="I994" s="798"/>
      <c r="J994" s="798"/>
      <c r="K994" s="798"/>
      <c r="L994" s="798"/>
      <c r="M994" s="798"/>
      <c r="N994" s="785" t="s">
        <v>3047</v>
      </c>
      <c r="O994" s="785"/>
      <c r="P994" s="815" t="s">
        <v>3048</v>
      </c>
      <c r="Q994" s="815" t="s">
        <v>5147</v>
      </c>
      <c r="R994" s="799"/>
      <c r="S994" s="799"/>
      <c r="T994" s="800"/>
      <c r="U994" s="786" t="s">
        <v>2999</v>
      </c>
      <c r="V994" s="786"/>
    </row>
    <row r="995" spans="1:24" s="801" customFormat="1" ht="78" x14ac:dyDescent="0.25">
      <c r="A995" s="798"/>
      <c r="B995" s="798"/>
      <c r="C995" s="798"/>
      <c r="D995" s="798"/>
      <c r="E995" s="798"/>
      <c r="F995" s="798"/>
      <c r="G995" s="798"/>
      <c r="H995" s="798"/>
      <c r="I995" s="798"/>
      <c r="J995" s="798"/>
      <c r="K995" s="798"/>
      <c r="L995" s="798"/>
      <c r="M995" s="798"/>
      <c r="N995" s="785" t="s">
        <v>3050</v>
      </c>
      <c r="O995" s="785"/>
      <c r="P995" s="815" t="s">
        <v>3052</v>
      </c>
      <c r="Q995" s="815" t="s">
        <v>5148</v>
      </c>
      <c r="R995" s="799"/>
      <c r="S995" s="799"/>
      <c r="T995" s="800"/>
      <c r="U995" s="786" t="s">
        <v>2999</v>
      </c>
      <c r="V995" s="786"/>
    </row>
    <row r="996" spans="1:24" s="801" customFormat="1" ht="58.5" x14ac:dyDescent="0.25">
      <c r="A996" s="798"/>
      <c r="B996" s="798"/>
      <c r="C996" s="798"/>
      <c r="D996" s="798"/>
      <c r="E996" s="798"/>
      <c r="F996" s="798"/>
      <c r="G996" s="798"/>
      <c r="H996" s="798"/>
      <c r="I996" s="798"/>
      <c r="J996" s="798"/>
      <c r="K996" s="798"/>
      <c r="L996" s="798"/>
      <c r="M996" s="798"/>
      <c r="N996" s="785" t="s">
        <v>3053</v>
      </c>
      <c r="O996" s="785"/>
      <c r="P996" s="815" t="s">
        <v>3055</v>
      </c>
      <c r="Q996" s="815" t="s">
        <v>5149</v>
      </c>
      <c r="R996" s="799"/>
      <c r="S996" s="799"/>
      <c r="T996" s="800"/>
      <c r="U996" s="786" t="s">
        <v>2999</v>
      </c>
      <c r="V996" s="786"/>
    </row>
    <row r="997" spans="1:24" s="801" customFormat="1" ht="58.5" x14ac:dyDescent="0.25">
      <c r="A997" s="798"/>
      <c r="B997" s="798"/>
      <c r="C997" s="798"/>
      <c r="D997" s="798"/>
      <c r="E997" s="798"/>
      <c r="F997" s="798"/>
      <c r="G997" s="798"/>
      <c r="H997" s="798"/>
      <c r="I997" s="798"/>
      <c r="J997" s="798"/>
      <c r="K997" s="798"/>
      <c r="L997" s="798"/>
      <c r="M997" s="798"/>
      <c r="N997" s="785" t="s">
        <v>3056</v>
      </c>
      <c r="O997" s="785"/>
      <c r="P997" s="815" t="s">
        <v>3058</v>
      </c>
      <c r="Q997" s="815" t="s">
        <v>3836</v>
      </c>
      <c r="R997" s="799"/>
      <c r="S997" s="799"/>
      <c r="T997" s="800"/>
      <c r="U997" s="786" t="s">
        <v>2999</v>
      </c>
      <c r="V997" s="786"/>
    </row>
    <row r="998" spans="1:24" s="801" customFormat="1" ht="58.5" x14ac:dyDescent="0.25">
      <c r="A998" s="798"/>
      <c r="B998" s="798"/>
      <c r="C998" s="798"/>
      <c r="D998" s="798"/>
      <c r="E998" s="798"/>
      <c r="F998" s="798"/>
      <c r="G998" s="798"/>
      <c r="H998" s="798"/>
      <c r="I998" s="798"/>
      <c r="J998" s="798"/>
      <c r="K998" s="798"/>
      <c r="L998" s="798"/>
      <c r="M998" s="798"/>
      <c r="N998" s="785" t="s">
        <v>3059</v>
      </c>
      <c r="O998" s="785"/>
      <c r="P998" s="815" t="s">
        <v>3061</v>
      </c>
      <c r="Q998" s="815" t="s">
        <v>5150</v>
      </c>
      <c r="R998" s="799"/>
      <c r="S998" s="799"/>
      <c r="T998" s="800"/>
      <c r="U998" s="786" t="s">
        <v>2999</v>
      </c>
      <c r="V998" s="786"/>
    </row>
    <row r="999" spans="1:24" s="801" customFormat="1" ht="78" x14ac:dyDescent="0.25">
      <c r="A999" s="798"/>
      <c r="B999" s="798"/>
      <c r="C999" s="798"/>
      <c r="D999" s="798"/>
      <c r="E999" s="798"/>
      <c r="F999" s="798"/>
      <c r="G999" s="798"/>
      <c r="H999" s="798"/>
      <c r="I999" s="798"/>
      <c r="J999" s="798"/>
      <c r="K999" s="798"/>
      <c r="L999" s="798"/>
      <c r="M999" s="798"/>
      <c r="N999" s="785" t="s">
        <v>3062</v>
      </c>
      <c r="O999" s="785"/>
      <c r="P999" s="815" t="s">
        <v>3063</v>
      </c>
      <c r="Q999" s="815" t="s">
        <v>5151</v>
      </c>
      <c r="R999" s="799"/>
      <c r="S999" s="799"/>
      <c r="T999" s="800"/>
      <c r="U999" s="786" t="s">
        <v>2999</v>
      </c>
      <c r="V999" s="786"/>
    </row>
    <row r="1000" spans="1:24" s="801" customFormat="1" ht="78" x14ac:dyDescent="0.25">
      <c r="A1000" s="798"/>
      <c r="B1000" s="798"/>
      <c r="C1000" s="798"/>
      <c r="D1000" s="798"/>
      <c r="E1000" s="798"/>
      <c r="F1000" s="798"/>
      <c r="G1000" s="798"/>
      <c r="H1000" s="798"/>
      <c r="I1000" s="798"/>
      <c r="J1000" s="798"/>
      <c r="K1000" s="798"/>
      <c r="L1000" s="798"/>
      <c r="M1000" s="798"/>
      <c r="N1000" s="785" t="s">
        <v>3067</v>
      </c>
      <c r="O1000" s="785"/>
      <c r="P1000" s="815" t="s">
        <v>5152</v>
      </c>
      <c r="Q1000" s="815" t="s">
        <v>5153</v>
      </c>
      <c r="R1000" s="799"/>
      <c r="S1000" s="799"/>
      <c r="T1000" s="800"/>
      <c r="U1000" s="786" t="s">
        <v>2999</v>
      </c>
      <c r="V1000" s="786"/>
    </row>
    <row r="1001" spans="1:24" s="772" customFormat="1" ht="101.25" customHeight="1" x14ac:dyDescent="0.3">
      <c r="A1001" s="766"/>
      <c r="B1001" s="907"/>
      <c r="C1001" s="767"/>
      <c r="D1001" s="816"/>
      <c r="E1001" s="816"/>
      <c r="F1001" s="820"/>
      <c r="G1001" s="816"/>
      <c r="H1001" s="816"/>
      <c r="I1001" s="820"/>
      <c r="J1001" s="820"/>
      <c r="K1001" s="785"/>
      <c r="L1001" s="785"/>
      <c r="M1001" s="820"/>
      <c r="N1001" s="807" t="s">
        <v>3000</v>
      </c>
      <c r="O1001" s="807"/>
      <c r="P1001" s="786" t="s">
        <v>3001</v>
      </c>
      <c r="Q1001" s="792" t="s">
        <v>5948</v>
      </c>
      <c r="R1001" s="787" t="s">
        <v>3292</v>
      </c>
      <c r="S1001" s="787" t="s">
        <v>4086</v>
      </c>
      <c r="T1001" s="787" t="s">
        <v>3486</v>
      </c>
      <c r="U1001" s="808" t="s">
        <v>2999</v>
      </c>
      <c r="V1001" s="808"/>
      <c r="W1001" s="770"/>
      <c r="X1001" s="771"/>
    </row>
    <row r="1002" spans="1:24" s="56" customFormat="1" ht="78" x14ac:dyDescent="0.25">
      <c r="A1002" s="784"/>
      <c r="B1002" s="784"/>
      <c r="C1002" s="784"/>
      <c r="D1002" s="784"/>
      <c r="E1002" s="784"/>
      <c r="F1002" s="784"/>
      <c r="G1002" s="784"/>
      <c r="H1002" s="784"/>
      <c r="I1002" s="784"/>
      <c r="J1002" s="784"/>
      <c r="K1002" s="784"/>
      <c r="L1002" s="784"/>
      <c r="M1002" s="784"/>
      <c r="N1002" s="785" t="s">
        <v>3003</v>
      </c>
      <c r="O1002" s="785"/>
      <c r="P1002" s="786" t="s">
        <v>5417</v>
      </c>
      <c r="Q1002" s="786" t="s">
        <v>5418</v>
      </c>
      <c r="R1002" s="799"/>
      <c r="S1002" s="799"/>
      <c r="T1002" s="800"/>
      <c r="U1002" s="786" t="s">
        <v>2999</v>
      </c>
      <c r="V1002" s="786"/>
    </row>
    <row r="1003" spans="1:24" s="801" customFormat="1" ht="97.5" x14ac:dyDescent="0.25">
      <c r="A1003" s="798"/>
      <c r="B1003" s="798"/>
      <c r="C1003" s="798"/>
      <c r="D1003" s="798"/>
      <c r="E1003" s="798"/>
      <c r="F1003" s="798"/>
      <c r="G1003" s="798"/>
      <c r="H1003" s="798"/>
      <c r="I1003" s="798"/>
      <c r="J1003" s="798"/>
      <c r="K1003" s="798"/>
      <c r="L1003" s="798"/>
      <c r="M1003" s="798"/>
      <c r="N1003" s="785" t="s">
        <v>3006</v>
      </c>
      <c r="O1003" s="785"/>
      <c r="P1003" s="786" t="s">
        <v>3007</v>
      </c>
      <c r="Q1003" s="786" t="s">
        <v>3759</v>
      </c>
      <c r="R1003" s="799"/>
      <c r="S1003" s="799"/>
      <c r="T1003" s="800"/>
      <c r="U1003" s="786" t="s">
        <v>2999</v>
      </c>
      <c r="V1003" s="786"/>
    </row>
    <row r="1004" spans="1:24" s="801" customFormat="1" ht="58.5" x14ac:dyDescent="0.25">
      <c r="A1004" s="798"/>
      <c r="B1004" s="798"/>
      <c r="C1004" s="798"/>
      <c r="D1004" s="798"/>
      <c r="E1004" s="798"/>
      <c r="F1004" s="798"/>
      <c r="G1004" s="798"/>
      <c r="H1004" s="798"/>
      <c r="I1004" s="798"/>
      <c r="J1004" s="798"/>
      <c r="K1004" s="798"/>
      <c r="L1004" s="798"/>
      <c r="M1004" s="798"/>
      <c r="N1004" s="785" t="s">
        <v>3009</v>
      </c>
      <c r="O1004" s="785"/>
      <c r="P1004" s="786" t="s">
        <v>5419</v>
      </c>
      <c r="Q1004" s="786" t="s">
        <v>3785</v>
      </c>
      <c r="R1004" s="799"/>
      <c r="S1004" s="799"/>
      <c r="T1004" s="800"/>
      <c r="U1004" s="786" t="s">
        <v>2999</v>
      </c>
      <c r="V1004" s="786"/>
    </row>
    <row r="1005" spans="1:24" s="772" customFormat="1" ht="76.5" customHeight="1" x14ac:dyDescent="0.3">
      <c r="A1005" s="766"/>
      <c r="B1005" s="907"/>
      <c r="C1005" s="767"/>
      <c r="D1005" s="816"/>
      <c r="E1005" s="816"/>
      <c r="F1005" s="820"/>
      <c r="G1005" s="816"/>
      <c r="H1005" s="816"/>
      <c r="I1005" s="820"/>
      <c r="J1005" s="820"/>
      <c r="K1005" s="785"/>
      <c r="L1005" s="785"/>
      <c r="M1005" s="820"/>
      <c r="N1005" s="807" t="s">
        <v>3081</v>
      </c>
      <c r="O1005" s="807"/>
      <c r="P1005" s="786" t="s">
        <v>3082</v>
      </c>
      <c r="Q1005" s="792" t="s">
        <v>5949</v>
      </c>
      <c r="R1005" s="787" t="s">
        <v>3487</v>
      </c>
      <c r="S1005" s="787" t="s">
        <v>4086</v>
      </c>
      <c r="T1005" s="787">
        <v>100</v>
      </c>
      <c r="U1005" s="808" t="s">
        <v>2999</v>
      </c>
      <c r="V1005" s="808"/>
      <c r="W1005" s="770"/>
      <c r="X1005" s="771"/>
    </row>
    <row r="1006" spans="1:24" s="56" customFormat="1" ht="58.5" x14ac:dyDescent="0.25">
      <c r="A1006" s="784"/>
      <c r="B1006" s="784"/>
      <c r="C1006" s="784"/>
      <c r="D1006" s="784"/>
      <c r="E1006" s="784"/>
      <c r="F1006" s="784"/>
      <c r="G1006" s="784"/>
      <c r="H1006" s="784"/>
      <c r="I1006" s="784"/>
      <c r="J1006" s="784"/>
      <c r="K1006" s="784"/>
      <c r="L1006" s="784"/>
      <c r="M1006" s="784"/>
      <c r="N1006" s="785" t="s">
        <v>3084</v>
      </c>
      <c r="O1006" s="785"/>
      <c r="P1006" s="786" t="s">
        <v>3085</v>
      </c>
      <c r="Q1006" s="786" t="s">
        <v>3794</v>
      </c>
      <c r="R1006" s="799"/>
      <c r="S1006" s="799"/>
      <c r="T1006" s="800"/>
      <c r="U1006" s="789" t="s">
        <v>2999</v>
      </c>
      <c r="V1006" s="789"/>
    </row>
    <row r="1007" spans="1:24" s="772" customFormat="1" ht="76.5" customHeight="1" x14ac:dyDescent="0.3">
      <c r="A1007" s="766"/>
      <c r="B1007" s="907"/>
      <c r="C1007" s="767"/>
      <c r="D1007" s="816"/>
      <c r="E1007" s="816"/>
      <c r="F1007" s="820"/>
      <c r="G1007" s="816"/>
      <c r="H1007" s="816"/>
      <c r="I1007" s="820"/>
      <c r="J1007" s="820"/>
      <c r="K1007" s="785"/>
      <c r="L1007" s="785"/>
      <c r="M1007" s="820"/>
      <c r="N1007" s="807" t="s">
        <v>3069</v>
      </c>
      <c r="O1007" s="807"/>
      <c r="P1007" s="786" t="s">
        <v>3070</v>
      </c>
      <c r="Q1007" s="792" t="s">
        <v>5950</v>
      </c>
      <c r="R1007" s="787" t="s">
        <v>3292</v>
      </c>
      <c r="S1007" s="787" t="s">
        <v>4086</v>
      </c>
      <c r="T1007" s="787">
        <v>75</v>
      </c>
      <c r="U1007" s="808" t="s">
        <v>2999</v>
      </c>
      <c r="V1007" s="808"/>
      <c r="W1007" s="770"/>
      <c r="X1007" s="771"/>
    </row>
    <row r="1008" spans="1:24" s="56" customFormat="1" ht="78" x14ac:dyDescent="0.25">
      <c r="A1008" s="784"/>
      <c r="B1008" s="784"/>
      <c r="C1008" s="784"/>
      <c r="D1008" s="784"/>
      <c r="E1008" s="784"/>
      <c r="F1008" s="784"/>
      <c r="G1008" s="784"/>
      <c r="H1008" s="784"/>
      <c r="I1008" s="784"/>
      <c r="J1008" s="784"/>
      <c r="K1008" s="784"/>
      <c r="L1008" s="784"/>
      <c r="M1008" s="784"/>
      <c r="N1008" s="785" t="s">
        <v>3072</v>
      </c>
      <c r="O1008" s="785"/>
      <c r="P1008" s="786" t="s">
        <v>5420</v>
      </c>
      <c r="Q1008" s="786" t="s">
        <v>3658</v>
      </c>
      <c r="R1008" s="799"/>
      <c r="S1008" s="799"/>
      <c r="T1008" s="800"/>
      <c r="U1008" s="789" t="s">
        <v>2999</v>
      </c>
      <c r="V1008" s="789"/>
    </row>
    <row r="1009" spans="1:24" s="801" customFormat="1" ht="58.5" x14ac:dyDescent="0.25">
      <c r="A1009" s="798"/>
      <c r="B1009" s="798"/>
      <c r="C1009" s="798"/>
      <c r="D1009" s="798"/>
      <c r="E1009" s="798"/>
      <c r="F1009" s="798"/>
      <c r="G1009" s="798"/>
      <c r="H1009" s="798"/>
      <c r="I1009" s="798"/>
      <c r="J1009" s="798"/>
      <c r="K1009" s="798"/>
      <c r="L1009" s="798"/>
      <c r="M1009" s="798"/>
      <c r="N1009" s="785" t="s">
        <v>3075</v>
      </c>
      <c r="O1009" s="785"/>
      <c r="P1009" s="786" t="s">
        <v>5421</v>
      </c>
      <c r="Q1009" s="786" t="s">
        <v>3674</v>
      </c>
      <c r="R1009" s="799"/>
      <c r="S1009" s="799"/>
      <c r="T1009" s="800"/>
      <c r="U1009" s="789" t="s">
        <v>2999</v>
      </c>
      <c r="V1009" s="789"/>
    </row>
    <row r="1010" spans="1:24" s="817" customFormat="1" ht="58.5" x14ac:dyDescent="0.25">
      <c r="A1010" s="798"/>
      <c r="B1010" s="798"/>
      <c r="C1010" s="798"/>
      <c r="D1010" s="798"/>
      <c r="E1010" s="798"/>
      <c r="F1010" s="798"/>
      <c r="G1010" s="798"/>
      <c r="H1010" s="798"/>
      <c r="I1010" s="798"/>
      <c r="J1010" s="798"/>
      <c r="K1010" s="798"/>
      <c r="L1010" s="798"/>
      <c r="M1010" s="798"/>
      <c r="N1010" s="785" t="s">
        <v>3078</v>
      </c>
      <c r="O1010" s="785"/>
      <c r="P1010" s="786" t="s">
        <v>5422</v>
      </c>
      <c r="Q1010" s="786" t="s">
        <v>3746</v>
      </c>
      <c r="R1010" s="799"/>
      <c r="S1010" s="799"/>
      <c r="T1010" s="800"/>
      <c r="U1010" s="789" t="s">
        <v>2999</v>
      </c>
      <c r="V1010" s="789"/>
    </row>
    <row r="1011" spans="1:24" s="772" customFormat="1" ht="60" customHeight="1" x14ac:dyDescent="0.3">
      <c r="A1011" s="766"/>
      <c r="B1011" s="907"/>
      <c r="C1011" s="767"/>
      <c r="D1011" s="816"/>
      <c r="E1011" s="816"/>
      <c r="F1011" s="820"/>
      <c r="G1011" s="816"/>
      <c r="H1011" s="816"/>
      <c r="I1011" s="820"/>
      <c r="J1011" s="820"/>
      <c r="K1011" s="785"/>
      <c r="L1011" s="764"/>
      <c r="M1011" s="820"/>
      <c r="N1011" s="807" t="s">
        <v>759</v>
      </c>
      <c r="O1011" s="807"/>
      <c r="P1011" s="786" t="s">
        <v>760</v>
      </c>
      <c r="Q1011" s="792" t="s">
        <v>5951</v>
      </c>
      <c r="R1011" s="787" t="s">
        <v>3458</v>
      </c>
      <c r="S1011" s="885">
        <v>1126173</v>
      </c>
      <c r="T1011" s="885">
        <v>1243385.9903821535</v>
      </c>
      <c r="U1011" s="808" t="s">
        <v>708</v>
      </c>
      <c r="V1011" s="808"/>
      <c r="W1011" s="770"/>
      <c r="X1011" s="771"/>
    </row>
    <row r="1012" spans="1:24" s="62" customFormat="1" ht="117" x14ac:dyDescent="0.25">
      <c r="A1012" s="784"/>
      <c r="B1012" s="784"/>
      <c r="C1012" s="784"/>
      <c r="D1012" s="784"/>
      <c r="E1012" s="784"/>
      <c r="F1012" s="784"/>
      <c r="G1012" s="784"/>
      <c r="H1012" s="784"/>
      <c r="I1012" s="784"/>
      <c r="J1012" s="784"/>
      <c r="K1012" s="784"/>
      <c r="L1012" s="784"/>
      <c r="M1012" s="784"/>
      <c r="N1012" s="785" t="s">
        <v>762</v>
      </c>
      <c r="O1012" s="785"/>
      <c r="P1012" s="924" t="s">
        <v>737</v>
      </c>
      <c r="Q1012" s="925" t="s">
        <v>763</v>
      </c>
      <c r="R1012" s="799"/>
      <c r="S1012" s="799"/>
      <c r="T1012" s="799"/>
      <c r="U1012" s="789" t="s">
        <v>708</v>
      </c>
      <c r="V1012" s="789"/>
    </row>
    <row r="1013" spans="1:24" s="926" customFormat="1" ht="78" x14ac:dyDescent="0.25">
      <c r="A1013" s="786"/>
      <c r="B1013" s="786"/>
      <c r="C1013" s="786"/>
      <c r="D1013" s="786"/>
      <c r="E1013" s="786"/>
      <c r="F1013" s="786"/>
      <c r="G1013" s="786"/>
      <c r="H1013" s="786"/>
      <c r="I1013" s="786"/>
      <c r="J1013" s="786"/>
      <c r="K1013" s="786"/>
      <c r="L1013" s="786"/>
      <c r="M1013" s="786"/>
      <c r="N1013" s="785" t="s">
        <v>764</v>
      </c>
      <c r="O1013" s="785"/>
      <c r="P1013" s="924" t="s">
        <v>765</v>
      </c>
      <c r="Q1013" s="925" t="s">
        <v>766</v>
      </c>
      <c r="R1013" s="799"/>
      <c r="S1013" s="799"/>
      <c r="T1013" s="799"/>
      <c r="U1013" s="789" t="s">
        <v>708</v>
      </c>
      <c r="V1013" s="789"/>
    </row>
    <row r="1014" spans="1:24" s="896" customFormat="1" ht="58.5" x14ac:dyDescent="0.25">
      <c r="A1014" s="786"/>
      <c r="B1014" s="786"/>
      <c r="C1014" s="786"/>
      <c r="D1014" s="786"/>
      <c r="E1014" s="786"/>
      <c r="F1014" s="786"/>
      <c r="G1014" s="786"/>
      <c r="H1014" s="786"/>
      <c r="I1014" s="786"/>
      <c r="J1014" s="786"/>
      <c r="K1014" s="786"/>
      <c r="L1014" s="786"/>
      <c r="M1014" s="786"/>
      <c r="N1014" s="785" t="s">
        <v>767</v>
      </c>
      <c r="O1014" s="785"/>
      <c r="P1014" s="786" t="s">
        <v>768</v>
      </c>
      <c r="Q1014" s="786" t="s">
        <v>3793</v>
      </c>
      <c r="R1014" s="799"/>
      <c r="S1014" s="799"/>
      <c r="T1014" s="799"/>
      <c r="U1014" s="789" t="s">
        <v>708</v>
      </c>
      <c r="V1014" s="789"/>
    </row>
    <row r="1015" spans="1:24" s="896" customFormat="1" ht="97.5" x14ac:dyDescent="0.25">
      <c r="A1015" s="786"/>
      <c r="B1015" s="786"/>
      <c r="C1015" s="786"/>
      <c r="D1015" s="786"/>
      <c r="E1015" s="786"/>
      <c r="F1015" s="786"/>
      <c r="G1015" s="786"/>
      <c r="H1015" s="786"/>
      <c r="I1015" s="786"/>
      <c r="J1015" s="786"/>
      <c r="K1015" s="786"/>
      <c r="L1015" s="786"/>
      <c r="M1015" s="786"/>
      <c r="N1015" s="785" t="s">
        <v>770</v>
      </c>
      <c r="O1015" s="785"/>
      <c r="P1015" s="925" t="s">
        <v>771</v>
      </c>
      <c r="Q1015" s="925" t="s">
        <v>5169</v>
      </c>
      <c r="R1015" s="799"/>
      <c r="S1015" s="799"/>
      <c r="T1015" s="799"/>
      <c r="U1015" s="789" t="s">
        <v>708</v>
      </c>
      <c r="V1015" s="789"/>
    </row>
    <row r="1016" spans="1:24" s="896" customFormat="1" ht="58.5" x14ac:dyDescent="0.25">
      <c r="A1016" s="786"/>
      <c r="B1016" s="786"/>
      <c r="C1016" s="786"/>
      <c r="D1016" s="786"/>
      <c r="E1016" s="786"/>
      <c r="F1016" s="786"/>
      <c r="G1016" s="786"/>
      <c r="H1016" s="786"/>
      <c r="I1016" s="786"/>
      <c r="J1016" s="786"/>
      <c r="K1016" s="786"/>
      <c r="L1016" s="786"/>
      <c r="M1016" s="786"/>
      <c r="N1016" s="785" t="s">
        <v>773</v>
      </c>
      <c r="O1016" s="785"/>
      <c r="P1016" s="925" t="s">
        <v>774</v>
      </c>
      <c r="Q1016" s="925" t="s">
        <v>775</v>
      </c>
      <c r="R1016" s="799"/>
      <c r="S1016" s="799"/>
      <c r="T1016" s="799"/>
      <c r="U1016" s="789" t="s">
        <v>708</v>
      </c>
      <c r="V1016" s="789"/>
    </row>
    <row r="1017" spans="1:24" s="772" customFormat="1" ht="58.5" customHeight="1" x14ac:dyDescent="0.3">
      <c r="A1017" s="766"/>
      <c r="B1017" s="907"/>
      <c r="C1017" s="767"/>
      <c r="D1017" s="816"/>
      <c r="E1017" s="816"/>
      <c r="F1017" s="820"/>
      <c r="G1017" s="816"/>
      <c r="H1017" s="816"/>
      <c r="I1017" s="820"/>
      <c r="J1017" s="820"/>
      <c r="K1017" s="785"/>
      <c r="L1017" s="785"/>
      <c r="M1017" s="820"/>
      <c r="N1017" s="807" t="s">
        <v>776</v>
      </c>
      <c r="O1017" s="807"/>
      <c r="P1017" s="786" t="s">
        <v>777</v>
      </c>
      <c r="Q1017" s="792" t="s">
        <v>5952</v>
      </c>
      <c r="R1017" s="787" t="s">
        <v>3458</v>
      </c>
      <c r="S1017" s="885">
        <v>221321</v>
      </c>
      <c r="T1017" s="885">
        <v>256572</v>
      </c>
      <c r="U1017" s="808" t="s">
        <v>708</v>
      </c>
      <c r="V1017" s="808" t="s">
        <v>4091</v>
      </c>
      <c r="W1017" s="770"/>
      <c r="X1017" s="771"/>
    </row>
    <row r="1018" spans="1:24" s="56" customFormat="1" ht="108.75" customHeight="1" x14ac:dyDescent="0.25">
      <c r="A1018" s="784"/>
      <c r="B1018" s="784"/>
      <c r="C1018" s="784"/>
      <c r="D1018" s="784"/>
      <c r="E1018" s="784"/>
      <c r="F1018" s="784"/>
      <c r="G1018" s="784"/>
      <c r="H1018" s="784"/>
      <c r="I1018" s="784"/>
      <c r="J1018" s="784"/>
      <c r="K1018" s="784"/>
      <c r="L1018" s="784"/>
      <c r="M1018" s="784"/>
      <c r="N1018" s="814" t="s">
        <v>779</v>
      </c>
      <c r="O1018" s="814"/>
      <c r="P1018" s="924" t="s">
        <v>780</v>
      </c>
      <c r="Q1018" s="925" t="s">
        <v>781</v>
      </c>
      <c r="R1018" s="799"/>
      <c r="S1018" s="799"/>
      <c r="T1018" s="799"/>
      <c r="U1018" s="789" t="s">
        <v>708</v>
      </c>
      <c r="V1018" s="789"/>
    </row>
    <row r="1019" spans="1:24" s="896" customFormat="1" ht="58.5" x14ac:dyDescent="0.25">
      <c r="A1019" s="786"/>
      <c r="B1019" s="786"/>
      <c r="C1019" s="786"/>
      <c r="D1019" s="786"/>
      <c r="E1019" s="786"/>
      <c r="F1019" s="786"/>
      <c r="G1019" s="786"/>
      <c r="H1019" s="786"/>
      <c r="I1019" s="786"/>
      <c r="J1019" s="786"/>
      <c r="K1019" s="786"/>
      <c r="L1019" s="786"/>
      <c r="M1019" s="786"/>
      <c r="N1019" s="814" t="s">
        <v>782</v>
      </c>
      <c r="O1019" s="814"/>
      <c r="P1019" s="924" t="s">
        <v>783</v>
      </c>
      <c r="Q1019" s="925" t="s">
        <v>784</v>
      </c>
      <c r="R1019" s="799"/>
      <c r="S1019" s="799"/>
      <c r="T1019" s="799"/>
      <c r="U1019" s="789" t="s">
        <v>708</v>
      </c>
      <c r="V1019" s="789"/>
    </row>
    <row r="1020" spans="1:24" s="896" customFormat="1" ht="78" x14ac:dyDescent="0.25">
      <c r="A1020" s="786"/>
      <c r="B1020" s="786"/>
      <c r="C1020" s="786"/>
      <c r="D1020" s="786"/>
      <c r="E1020" s="786"/>
      <c r="F1020" s="786"/>
      <c r="G1020" s="786"/>
      <c r="H1020" s="786"/>
      <c r="I1020" s="786"/>
      <c r="J1020" s="786"/>
      <c r="K1020" s="786"/>
      <c r="L1020" s="786"/>
      <c r="M1020" s="786"/>
      <c r="N1020" s="814" t="s">
        <v>785</v>
      </c>
      <c r="O1020" s="814"/>
      <c r="P1020" s="925" t="s">
        <v>786</v>
      </c>
      <c r="Q1020" s="925" t="s">
        <v>787</v>
      </c>
      <c r="R1020" s="799"/>
      <c r="S1020" s="799"/>
      <c r="T1020" s="799"/>
      <c r="U1020" s="789" t="s">
        <v>708</v>
      </c>
      <c r="V1020" s="789"/>
    </row>
    <row r="1021" spans="1:24" s="926" customFormat="1" ht="97.5" x14ac:dyDescent="0.25">
      <c r="A1021" s="786"/>
      <c r="B1021" s="786"/>
      <c r="C1021" s="786"/>
      <c r="D1021" s="786"/>
      <c r="E1021" s="786"/>
      <c r="F1021" s="786"/>
      <c r="G1021" s="786"/>
      <c r="H1021" s="786"/>
      <c r="I1021" s="786"/>
      <c r="J1021" s="786"/>
      <c r="K1021" s="786"/>
      <c r="L1021" s="786"/>
      <c r="M1021" s="786"/>
      <c r="N1021" s="814" t="s">
        <v>788</v>
      </c>
      <c r="O1021" s="814"/>
      <c r="P1021" s="924" t="s">
        <v>789</v>
      </c>
      <c r="Q1021" s="925" t="s">
        <v>790</v>
      </c>
      <c r="R1021" s="799"/>
      <c r="S1021" s="799"/>
      <c r="T1021" s="799"/>
      <c r="U1021" s="789" t="s">
        <v>708</v>
      </c>
      <c r="V1021" s="789"/>
    </row>
    <row r="1022" spans="1:24" s="926" customFormat="1" ht="78" x14ac:dyDescent="0.25">
      <c r="A1022" s="786"/>
      <c r="B1022" s="786"/>
      <c r="C1022" s="786"/>
      <c r="D1022" s="786"/>
      <c r="E1022" s="786"/>
      <c r="F1022" s="786"/>
      <c r="G1022" s="786"/>
      <c r="H1022" s="786"/>
      <c r="I1022" s="786"/>
      <c r="J1022" s="786"/>
      <c r="K1022" s="786"/>
      <c r="L1022" s="786"/>
      <c r="M1022" s="786"/>
      <c r="N1022" s="814" t="s">
        <v>791</v>
      </c>
      <c r="O1022" s="814"/>
      <c r="P1022" s="924" t="s">
        <v>792</v>
      </c>
      <c r="Q1022" s="925" t="s">
        <v>5212</v>
      </c>
      <c r="R1022" s="799"/>
      <c r="S1022" s="799"/>
      <c r="T1022" s="800"/>
      <c r="U1022" s="789" t="s">
        <v>708</v>
      </c>
      <c r="V1022" s="789"/>
    </row>
    <row r="1023" spans="1:24" s="772" customFormat="1" ht="81.75" customHeight="1" x14ac:dyDescent="0.3">
      <c r="A1023" s="766"/>
      <c r="B1023" s="907"/>
      <c r="C1023" s="767"/>
      <c r="D1023" s="816"/>
      <c r="E1023" s="816"/>
      <c r="F1023" s="820"/>
      <c r="G1023" s="816"/>
      <c r="H1023" s="816"/>
      <c r="I1023" s="820"/>
      <c r="J1023" s="820"/>
      <c r="K1023" s="785"/>
      <c r="L1023" s="785"/>
      <c r="M1023" s="820"/>
      <c r="N1023" s="807" t="s">
        <v>727</v>
      </c>
      <c r="O1023" s="807"/>
      <c r="P1023" s="786" t="s">
        <v>728</v>
      </c>
      <c r="Q1023" s="792" t="s">
        <v>729</v>
      </c>
      <c r="R1023" s="804"/>
      <c r="S1023" s="804"/>
      <c r="T1023" s="804"/>
      <c r="U1023" s="808" t="s">
        <v>708</v>
      </c>
      <c r="V1023" s="808"/>
      <c r="W1023" s="770"/>
      <c r="X1023" s="771"/>
    </row>
    <row r="1024" spans="1:24" s="896" customFormat="1" ht="78" x14ac:dyDescent="0.25">
      <c r="A1024" s="786"/>
      <c r="B1024" s="786"/>
      <c r="C1024" s="786"/>
      <c r="D1024" s="786"/>
      <c r="E1024" s="786"/>
      <c r="F1024" s="786"/>
      <c r="G1024" s="786"/>
      <c r="H1024" s="786"/>
      <c r="I1024" s="786"/>
      <c r="J1024" s="786"/>
      <c r="K1024" s="786"/>
      <c r="L1024" s="786"/>
      <c r="M1024" s="786"/>
      <c r="N1024" s="814" t="s">
        <v>730</v>
      </c>
      <c r="O1024" s="814"/>
      <c r="P1024" s="815" t="s">
        <v>731</v>
      </c>
      <c r="Q1024" s="815" t="s">
        <v>732</v>
      </c>
      <c r="R1024" s="799"/>
      <c r="S1024" s="799"/>
      <c r="T1024" s="799"/>
      <c r="U1024" s="789" t="s">
        <v>708</v>
      </c>
      <c r="V1024" s="789"/>
    </row>
    <row r="1025" spans="1:24" s="896" customFormat="1" ht="97.5" x14ac:dyDescent="0.25">
      <c r="A1025" s="786"/>
      <c r="B1025" s="786"/>
      <c r="C1025" s="786"/>
      <c r="D1025" s="786"/>
      <c r="E1025" s="786"/>
      <c r="F1025" s="786"/>
      <c r="G1025" s="786"/>
      <c r="H1025" s="786"/>
      <c r="I1025" s="786"/>
      <c r="J1025" s="786"/>
      <c r="K1025" s="786"/>
      <c r="L1025" s="786"/>
      <c r="M1025" s="786"/>
      <c r="N1025" s="814" t="s">
        <v>733</v>
      </c>
      <c r="O1025" s="814"/>
      <c r="P1025" s="815" t="s">
        <v>734</v>
      </c>
      <c r="Q1025" s="815" t="s">
        <v>735</v>
      </c>
      <c r="R1025" s="804"/>
      <c r="S1025" s="799"/>
      <c r="T1025" s="799"/>
      <c r="U1025" s="789" t="s">
        <v>708</v>
      </c>
      <c r="V1025" s="789"/>
    </row>
    <row r="1026" spans="1:24" s="896" customFormat="1" ht="117" x14ac:dyDescent="0.25">
      <c r="A1026" s="786"/>
      <c r="B1026" s="786"/>
      <c r="C1026" s="786"/>
      <c r="D1026" s="786"/>
      <c r="E1026" s="786"/>
      <c r="F1026" s="786"/>
      <c r="G1026" s="786"/>
      <c r="H1026" s="786"/>
      <c r="I1026" s="786"/>
      <c r="J1026" s="786"/>
      <c r="K1026" s="786"/>
      <c r="L1026" s="786"/>
      <c r="M1026" s="786"/>
      <c r="N1026" s="814" t="s">
        <v>736</v>
      </c>
      <c r="O1026" s="814"/>
      <c r="P1026" s="815" t="s">
        <v>737</v>
      </c>
      <c r="Q1026" s="815" t="s">
        <v>738</v>
      </c>
      <c r="R1026" s="804"/>
      <c r="S1026" s="799"/>
      <c r="T1026" s="799"/>
      <c r="U1026" s="789" t="s">
        <v>708</v>
      </c>
      <c r="V1026" s="789"/>
    </row>
    <row r="1027" spans="1:24" s="896" customFormat="1" ht="58.5" x14ac:dyDescent="0.25">
      <c r="A1027" s="786"/>
      <c r="B1027" s="786"/>
      <c r="C1027" s="786"/>
      <c r="D1027" s="786"/>
      <c r="E1027" s="786"/>
      <c r="F1027" s="786"/>
      <c r="G1027" s="786"/>
      <c r="H1027" s="786"/>
      <c r="I1027" s="786"/>
      <c r="J1027" s="786"/>
      <c r="K1027" s="786"/>
      <c r="L1027" s="786"/>
      <c r="M1027" s="786"/>
      <c r="N1027" s="814" t="s">
        <v>739</v>
      </c>
      <c r="O1027" s="814"/>
      <c r="P1027" s="815" t="s">
        <v>740</v>
      </c>
      <c r="Q1027" s="815" t="s">
        <v>741</v>
      </c>
      <c r="R1027" s="799"/>
      <c r="S1027" s="799"/>
      <c r="T1027" s="799"/>
      <c r="U1027" s="789" t="s">
        <v>708</v>
      </c>
      <c r="V1027" s="789"/>
    </row>
    <row r="1028" spans="1:24" s="772" customFormat="1" ht="107.25" customHeight="1" x14ac:dyDescent="0.3">
      <c r="A1028" s="766"/>
      <c r="B1028" s="907"/>
      <c r="C1028" s="767"/>
      <c r="D1028" s="816"/>
      <c r="E1028" s="816"/>
      <c r="F1028" s="820"/>
      <c r="G1028" s="816"/>
      <c r="H1028" s="816"/>
      <c r="I1028" s="820"/>
      <c r="J1028" s="820"/>
      <c r="K1028" s="785"/>
      <c r="L1028" s="785" t="s">
        <v>5953</v>
      </c>
      <c r="M1028" s="816" t="s">
        <v>5954</v>
      </c>
      <c r="N1028" s="807" t="s">
        <v>5955</v>
      </c>
      <c r="O1028" s="807"/>
      <c r="P1028" s="786" t="s">
        <v>3878</v>
      </c>
      <c r="Q1028" s="792" t="s">
        <v>5956</v>
      </c>
      <c r="R1028" s="787" t="s">
        <v>3502</v>
      </c>
      <c r="S1028" s="795">
        <v>33</v>
      </c>
      <c r="T1028" s="787">
        <v>40.590000000000003</v>
      </c>
      <c r="U1028" s="808" t="s">
        <v>708</v>
      </c>
      <c r="V1028" s="808"/>
      <c r="W1028" s="770"/>
      <c r="X1028" s="771"/>
    </row>
    <row r="1029" spans="1:24" s="56" customFormat="1" ht="78" x14ac:dyDescent="0.25">
      <c r="A1029" s="784"/>
      <c r="B1029" s="784"/>
      <c r="C1029" s="784"/>
      <c r="D1029" s="784"/>
      <c r="E1029" s="784"/>
      <c r="F1029" s="784"/>
      <c r="G1029" s="784"/>
      <c r="H1029" s="784"/>
      <c r="I1029" s="784"/>
      <c r="J1029" s="784"/>
      <c r="K1029" s="784"/>
      <c r="L1029" s="784"/>
      <c r="M1029" s="784"/>
      <c r="N1029" s="785" t="s">
        <v>712</v>
      </c>
      <c r="O1029" s="785"/>
      <c r="P1029" s="786" t="s">
        <v>5461</v>
      </c>
      <c r="Q1029" s="786" t="s">
        <v>5462</v>
      </c>
      <c r="R1029" s="799"/>
      <c r="S1029" s="799"/>
      <c r="T1029" s="799"/>
      <c r="U1029" s="789" t="s">
        <v>708</v>
      </c>
      <c r="V1029" s="789"/>
    </row>
    <row r="1030" spans="1:24" s="896" customFormat="1" ht="67.5" customHeight="1" x14ac:dyDescent="0.25">
      <c r="A1030" s="786"/>
      <c r="B1030" s="786"/>
      <c r="C1030" s="786"/>
      <c r="D1030" s="786"/>
      <c r="E1030" s="786"/>
      <c r="F1030" s="786"/>
      <c r="G1030" s="786"/>
      <c r="H1030" s="786"/>
      <c r="I1030" s="786"/>
      <c r="J1030" s="786"/>
      <c r="K1030" s="786"/>
      <c r="L1030" s="786"/>
      <c r="M1030" s="786"/>
      <c r="N1030" s="785" t="s">
        <v>715</v>
      </c>
      <c r="O1030" s="785"/>
      <c r="P1030" s="786" t="s">
        <v>5463</v>
      </c>
      <c r="Q1030" s="786" t="s">
        <v>717</v>
      </c>
      <c r="R1030" s="799"/>
      <c r="S1030" s="799"/>
      <c r="T1030" s="799"/>
      <c r="U1030" s="789" t="s">
        <v>708</v>
      </c>
      <c r="V1030" s="789"/>
    </row>
    <row r="1031" spans="1:24" s="926" customFormat="1" ht="97.5" x14ac:dyDescent="0.25">
      <c r="A1031" s="786"/>
      <c r="B1031" s="786"/>
      <c r="C1031" s="786"/>
      <c r="D1031" s="786"/>
      <c r="E1031" s="786"/>
      <c r="F1031" s="786"/>
      <c r="G1031" s="786"/>
      <c r="H1031" s="786"/>
      <c r="I1031" s="786"/>
      <c r="J1031" s="786"/>
      <c r="K1031" s="786"/>
      <c r="L1031" s="786"/>
      <c r="M1031" s="786"/>
      <c r="N1031" s="785" t="s">
        <v>718</v>
      </c>
      <c r="O1031" s="785"/>
      <c r="P1031" s="786" t="s">
        <v>719</v>
      </c>
      <c r="Q1031" s="786" t="s">
        <v>3807</v>
      </c>
      <c r="R1031" s="799"/>
      <c r="S1031" s="799"/>
      <c r="T1031" s="799"/>
      <c r="U1031" s="789" t="s">
        <v>708</v>
      </c>
      <c r="V1031" s="789"/>
    </row>
    <row r="1032" spans="1:24" s="926" customFormat="1" ht="117" x14ac:dyDescent="0.25">
      <c r="A1032" s="786"/>
      <c r="B1032" s="786"/>
      <c r="C1032" s="786"/>
      <c r="D1032" s="786"/>
      <c r="E1032" s="786"/>
      <c r="F1032" s="786"/>
      <c r="G1032" s="786"/>
      <c r="H1032" s="786"/>
      <c r="I1032" s="786"/>
      <c r="J1032" s="786"/>
      <c r="K1032" s="786"/>
      <c r="L1032" s="786"/>
      <c r="M1032" s="786"/>
      <c r="N1032" s="785" t="s">
        <v>721</v>
      </c>
      <c r="O1032" s="785"/>
      <c r="P1032" s="786" t="s">
        <v>722</v>
      </c>
      <c r="Q1032" s="786" t="s">
        <v>3817</v>
      </c>
      <c r="R1032" s="799"/>
      <c r="S1032" s="799"/>
      <c r="T1032" s="799"/>
      <c r="U1032" s="789" t="s">
        <v>708</v>
      </c>
      <c r="V1032" s="789"/>
    </row>
    <row r="1033" spans="1:24" s="926" customFormat="1" ht="66.75" customHeight="1" x14ac:dyDescent="0.25">
      <c r="A1033" s="786"/>
      <c r="B1033" s="786"/>
      <c r="C1033" s="786"/>
      <c r="D1033" s="786"/>
      <c r="E1033" s="786"/>
      <c r="F1033" s="786"/>
      <c r="G1033" s="786"/>
      <c r="H1033" s="786"/>
      <c r="I1033" s="786"/>
      <c r="J1033" s="786"/>
      <c r="K1033" s="786"/>
      <c r="L1033" s="786"/>
      <c r="M1033" s="786"/>
      <c r="N1033" s="785" t="s">
        <v>724</v>
      </c>
      <c r="O1033" s="785"/>
      <c r="P1033" s="785" t="s">
        <v>725</v>
      </c>
      <c r="Q1033" s="786" t="s">
        <v>5464</v>
      </c>
      <c r="R1033" s="799"/>
      <c r="S1033" s="799"/>
      <c r="T1033" s="799"/>
      <c r="U1033" s="789" t="s">
        <v>708</v>
      </c>
      <c r="V1033" s="789"/>
    </row>
    <row r="1034" spans="1:24" s="772" customFormat="1" ht="88.5" customHeight="1" x14ac:dyDescent="0.3">
      <c r="A1034" s="766"/>
      <c r="B1034" s="907"/>
      <c r="C1034" s="767"/>
      <c r="D1034" s="816"/>
      <c r="E1034" s="816"/>
      <c r="F1034" s="820"/>
      <c r="G1034" s="816"/>
      <c r="H1034" s="816"/>
      <c r="I1034" s="820"/>
      <c r="J1034" s="820"/>
      <c r="K1034" s="785"/>
      <c r="L1034" s="785"/>
      <c r="M1034" s="816"/>
      <c r="N1034" s="905" t="s">
        <v>2101</v>
      </c>
      <c r="O1034" s="905"/>
      <c r="P1034" s="786" t="s">
        <v>2102</v>
      </c>
      <c r="Q1034" s="905" t="s">
        <v>5957</v>
      </c>
      <c r="R1034" s="906"/>
      <c r="S1034" s="906"/>
      <c r="T1034" s="906"/>
      <c r="U1034" s="905"/>
      <c r="V1034" s="905" t="s">
        <v>5773</v>
      </c>
      <c r="W1034" s="770"/>
      <c r="X1034" s="771"/>
    </row>
    <row r="1035" spans="1:24" s="772" customFormat="1" ht="97.5" x14ac:dyDescent="0.3">
      <c r="A1035" s="766"/>
      <c r="B1035" s="907"/>
      <c r="C1035" s="767"/>
      <c r="D1035" s="816"/>
      <c r="E1035" s="816"/>
      <c r="F1035" s="820"/>
      <c r="G1035" s="816"/>
      <c r="H1035" s="816"/>
      <c r="I1035" s="820"/>
      <c r="J1035" s="820"/>
      <c r="K1035" s="785"/>
      <c r="L1035" s="785"/>
      <c r="M1035" s="816"/>
      <c r="N1035" s="785" t="s">
        <v>2104</v>
      </c>
      <c r="O1035" s="905"/>
      <c r="P1035" s="786" t="s">
        <v>4862</v>
      </c>
      <c r="Q1035" s="786" t="s">
        <v>2106</v>
      </c>
      <c r="R1035" s="906"/>
      <c r="S1035" s="906"/>
      <c r="T1035" s="906"/>
      <c r="U1035" s="905"/>
      <c r="V1035" s="905"/>
      <c r="W1035" s="770"/>
      <c r="X1035" s="771"/>
    </row>
    <row r="1036" spans="1:24" s="772" customFormat="1" ht="117" x14ac:dyDescent="0.3">
      <c r="A1036" s="766"/>
      <c r="B1036" s="907"/>
      <c r="C1036" s="767"/>
      <c r="D1036" s="816"/>
      <c r="E1036" s="816"/>
      <c r="F1036" s="820"/>
      <c r="G1036" s="816"/>
      <c r="H1036" s="816"/>
      <c r="I1036" s="820"/>
      <c r="J1036" s="820"/>
      <c r="K1036" s="785"/>
      <c r="L1036" s="785"/>
      <c r="M1036" s="816"/>
      <c r="N1036" s="785" t="s">
        <v>2107</v>
      </c>
      <c r="O1036" s="905"/>
      <c r="P1036" s="786" t="s">
        <v>4863</v>
      </c>
      <c r="Q1036" s="786" t="s">
        <v>2109</v>
      </c>
      <c r="R1036" s="906"/>
      <c r="S1036" s="906"/>
      <c r="T1036" s="906"/>
      <c r="U1036" s="905"/>
      <c r="V1036" s="905"/>
      <c r="W1036" s="770"/>
      <c r="X1036" s="771"/>
    </row>
    <row r="1037" spans="1:24" s="772" customFormat="1" ht="136.5" x14ac:dyDescent="0.3">
      <c r="A1037" s="766"/>
      <c r="B1037" s="907"/>
      <c r="C1037" s="767"/>
      <c r="D1037" s="816"/>
      <c r="E1037" s="816"/>
      <c r="F1037" s="820"/>
      <c r="G1037" s="816"/>
      <c r="H1037" s="816"/>
      <c r="I1037" s="820"/>
      <c r="J1037" s="820"/>
      <c r="K1037" s="785"/>
      <c r="L1037" s="785"/>
      <c r="M1037" s="816"/>
      <c r="N1037" s="785" t="s">
        <v>2110</v>
      </c>
      <c r="O1037" s="905"/>
      <c r="P1037" s="786" t="s">
        <v>4864</v>
      </c>
      <c r="Q1037" s="786" t="s">
        <v>2112</v>
      </c>
      <c r="R1037" s="906"/>
      <c r="S1037" s="906"/>
      <c r="T1037" s="906"/>
      <c r="U1037" s="905"/>
      <c r="V1037" s="905"/>
      <c r="W1037" s="770"/>
      <c r="X1037" s="771"/>
    </row>
    <row r="1038" spans="1:24" s="772" customFormat="1" ht="176.65" customHeight="1" x14ac:dyDescent="0.3">
      <c r="A1038" s="766"/>
      <c r="B1038" s="907"/>
      <c r="C1038" s="767"/>
      <c r="D1038" s="775" t="s">
        <v>5958</v>
      </c>
      <c r="E1038" s="816" t="s">
        <v>3492</v>
      </c>
      <c r="F1038" s="776">
        <v>73</v>
      </c>
      <c r="G1038" s="776">
        <v>75</v>
      </c>
      <c r="H1038" s="776">
        <v>77</v>
      </c>
      <c r="I1038" s="973">
        <v>80</v>
      </c>
      <c r="J1038" s="776">
        <v>83</v>
      </c>
      <c r="K1038" s="785"/>
      <c r="L1038" s="785"/>
      <c r="M1038" s="927" t="s">
        <v>5959</v>
      </c>
      <c r="N1038" s="807" t="s">
        <v>816</v>
      </c>
      <c r="O1038" s="807"/>
      <c r="P1038" s="786" t="s">
        <v>817</v>
      </c>
      <c r="Q1038" s="792" t="s">
        <v>5960</v>
      </c>
      <c r="R1038" s="787" t="s">
        <v>3292</v>
      </c>
      <c r="S1038" s="787">
        <v>70.349999999999994</v>
      </c>
      <c r="T1038" s="787">
        <v>83</v>
      </c>
      <c r="U1038" s="808" t="s">
        <v>794</v>
      </c>
      <c r="V1038" s="808" t="s">
        <v>4091</v>
      </c>
      <c r="W1038" s="770"/>
      <c r="X1038" s="771"/>
    </row>
    <row r="1039" spans="1:24" s="57" customFormat="1" ht="39" x14ac:dyDescent="0.25">
      <c r="A1039" s="806"/>
      <c r="B1039" s="806"/>
      <c r="C1039" s="806"/>
      <c r="D1039" s="806"/>
      <c r="E1039" s="806"/>
      <c r="F1039" s="806"/>
      <c r="G1039" s="806"/>
      <c r="H1039" s="806"/>
      <c r="I1039" s="806"/>
      <c r="J1039" s="806"/>
      <c r="K1039" s="806"/>
      <c r="L1039" s="806"/>
      <c r="M1039" s="806"/>
      <c r="N1039" s="789"/>
      <c r="O1039" s="789"/>
      <c r="P1039" s="789"/>
      <c r="Q1039" s="839" t="s">
        <v>3493</v>
      </c>
      <c r="R1039" s="837"/>
      <c r="S1039" s="837">
        <v>69.53</v>
      </c>
      <c r="T1039" s="837">
        <v>85</v>
      </c>
      <c r="U1039" s="789" t="s">
        <v>794</v>
      </c>
      <c r="V1039" s="789"/>
    </row>
    <row r="1040" spans="1:24" s="56" customFormat="1" ht="136.5" x14ac:dyDescent="0.25">
      <c r="A1040" s="784"/>
      <c r="B1040" s="784"/>
      <c r="C1040" s="784"/>
      <c r="D1040" s="784"/>
      <c r="E1040" s="784"/>
      <c r="F1040" s="784"/>
      <c r="G1040" s="784"/>
      <c r="H1040" s="784"/>
      <c r="I1040" s="784"/>
      <c r="J1040" s="784"/>
      <c r="K1040" s="784"/>
      <c r="L1040" s="784"/>
      <c r="M1040" s="784"/>
      <c r="N1040" s="785" t="s">
        <v>819</v>
      </c>
      <c r="O1040" s="785"/>
      <c r="P1040" s="785" t="s">
        <v>820</v>
      </c>
      <c r="Q1040" s="786" t="s">
        <v>821</v>
      </c>
      <c r="R1040" s="799"/>
      <c r="S1040" s="799"/>
      <c r="T1040" s="799"/>
      <c r="U1040" s="789" t="s">
        <v>794</v>
      </c>
      <c r="V1040" s="789"/>
    </row>
    <row r="1041" spans="1:24" s="896" customFormat="1" ht="66" customHeight="1" x14ac:dyDescent="0.25">
      <c r="A1041" s="786"/>
      <c r="B1041" s="786"/>
      <c r="C1041" s="786"/>
      <c r="D1041" s="786"/>
      <c r="E1041" s="786"/>
      <c r="F1041" s="786"/>
      <c r="G1041" s="786"/>
      <c r="H1041" s="786"/>
      <c r="I1041" s="786"/>
      <c r="J1041" s="786"/>
      <c r="K1041" s="786"/>
      <c r="L1041" s="786"/>
      <c r="M1041" s="786"/>
      <c r="N1041" s="785" t="s">
        <v>822</v>
      </c>
      <c r="O1041" s="785"/>
      <c r="P1041" s="785" t="s">
        <v>5424</v>
      </c>
      <c r="Q1041" s="786" t="s">
        <v>3714</v>
      </c>
      <c r="R1041" s="799"/>
      <c r="S1041" s="799"/>
      <c r="T1041" s="799"/>
      <c r="U1041" s="789" t="s">
        <v>794</v>
      </c>
      <c r="V1041" s="789"/>
    </row>
    <row r="1042" spans="1:24" s="772" customFormat="1" ht="123.75" customHeight="1" x14ac:dyDescent="0.3">
      <c r="A1042" s="766"/>
      <c r="B1042" s="907"/>
      <c r="C1042" s="767"/>
      <c r="D1042" s="816"/>
      <c r="E1042" s="816"/>
      <c r="F1042" s="820"/>
      <c r="G1042" s="816"/>
      <c r="H1042" s="816"/>
      <c r="I1042" s="820"/>
      <c r="J1042" s="820"/>
      <c r="K1042" s="785"/>
      <c r="L1042" s="785" t="s">
        <v>5038</v>
      </c>
      <c r="M1042" s="820" t="s">
        <v>4091</v>
      </c>
      <c r="N1042" s="807" t="s">
        <v>3088</v>
      </c>
      <c r="O1042" s="807"/>
      <c r="P1042" s="792" t="s">
        <v>3089</v>
      </c>
      <c r="Q1042" s="792" t="s">
        <v>5961</v>
      </c>
      <c r="R1042" s="793" t="s">
        <v>3292</v>
      </c>
      <c r="S1042" s="793">
        <v>2.75</v>
      </c>
      <c r="T1042" s="793">
        <v>2.9</v>
      </c>
      <c r="U1042" s="808" t="s">
        <v>3087</v>
      </c>
      <c r="V1042" s="808"/>
      <c r="W1042" s="770"/>
      <c r="X1042" s="771"/>
    </row>
    <row r="1043" spans="1:24" s="57" customFormat="1" ht="78" x14ac:dyDescent="0.25">
      <c r="A1043" s="806"/>
      <c r="B1043" s="806"/>
      <c r="C1043" s="806"/>
      <c r="D1043" s="806"/>
      <c r="E1043" s="806"/>
      <c r="F1043" s="806"/>
      <c r="G1043" s="806"/>
      <c r="H1043" s="806"/>
      <c r="I1043" s="806"/>
      <c r="J1043" s="806"/>
      <c r="K1043" s="806"/>
      <c r="L1043" s="806"/>
      <c r="M1043" s="806"/>
      <c r="N1043" s="785" t="s">
        <v>358</v>
      </c>
      <c r="O1043" s="785"/>
      <c r="P1043" s="786" t="s">
        <v>3091</v>
      </c>
      <c r="Q1043" s="786" t="s">
        <v>3692</v>
      </c>
      <c r="R1043" s="799"/>
      <c r="S1043" s="799"/>
      <c r="T1043" s="800"/>
      <c r="U1043" s="789" t="s">
        <v>3087</v>
      </c>
      <c r="V1043" s="789"/>
    </row>
    <row r="1044" spans="1:24" s="801" customFormat="1" ht="117" x14ac:dyDescent="0.25">
      <c r="A1044" s="798"/>
      <c r="B1044" s="798"/>
      <c r="C1044" s="798"/>
      <c r="D1044" s="798"/>
      <c r="E1044" s="798"/>
      <c r="F1044" s="798"/>
      <c r="G1044" s="798"/>
      <c r="H1044" s="798"/>
      <c r="I1044" s="798"/>
      <c r="J1044" s="798"/>
      <c r="K1044" s="798"/>
      <c r="L1044" s="798"/>
      <c r="M1044" s="798"/>
      <c r="N1044" s="785" t="s">
        <v>3093</v>
      </c>
      <c r="O1044" s="785"/>
      <c r="P1044" s="786" t="s">
        <v>3706</v>
      </c>
      <c r="Q1044" s="786" t="s">
        <v>3707</v>
      </c>
      <c r="R1044" s="799"/>
      <c r="S1044" s="799"/>
      <c r="T1044" s="800"/>
      <c r="U1044" s="789" t="s">
        <v>3087</v>
      </c>
      <c r="V1044" s="789"/>
    </row>
    <row r="1045" spans="1:24" s="801" customFormat="1" ht="78" x14ac:dyDescent="0.25">
      <c r="A1045" s="798"/>
      <c r="B1045" s="798"/>
      <c r="C1045" s="798"/>
      <c r="D1045" s="798"/>
      <c r="E1045" s="798"/>
      <c r="F1045" s="798"/>
      <c r="G1045" s="798"/>
      <c r="H1045" s="798"/>
      <c r="I1045" s="798"/>
      <c r="J1045" s="798"/>
      <c r="K1045" s="798"/>
      <c r="L1045" s="798"/>
      <c r="M1045" s="798"/>
      <c r="N1045" s="785" t="s">
        <v>3095</v>
      </c>
      <c r="O1045" s="785"/>
      <c r="P1045" s="786" t="s">
        <v>3737</v>
      </c>
      <c r="Q1045" s="786" t="s">
        <v>3738</v>
      </c>
      <c r="R1045" s="799"/>
      <c r="S1045" s="799"/>
      <c r="T1045" s="800"/>
      <c r="U1045" s="789" t="s">
        <v>3087</v>
      </c>
      <c r="V1045" s="789"/>
    </row>
    <row r="1046" spans="1:24" s="801" customFormat="1" ht="78" x14ac:dyDescent="0.25">
      <c r="A1046" s="798"/>
      <c r="B1046" s="798"/>
      <c r="C1046" s="798"/>
      <c r="D1046" s="798"/>
      <c r="E1046" s="798"/>
      <c r="F1046" s="798"/>
      <c r="G1046" s="798"/>
      <c r="H1046" s="798"/>
      <c r="I1046" s="798"/>
      <c r="J1046" s="798"/>
      <c r="K1046" s="798"/>
      <c r="L1046" s="798"/>
      <c r="M1046" s="798"/>
      <c r="N1046" s="785" t="s">
        <v>3098</v>
      </c>
      <c r="O1046" s="785"/>
      <c r="P1046" s="786" t="s">
        <v>3099</v>
      </c>
      <c r="Q1046" s="786" t="s">
        <v>5425</v>
      </c>
      <c r="R1046" s="799"/>
      <c r="S1046" s="799"/>
      <c r="T1046" s="800"/>
      <c r="U1046" s="789" t="s">
        <v>3087</v>
      </c>
      <c r="V1046" s="789"/>
    </row>
    <row r="1047" spans="1:24" s="801" customFormat="1" ht="97.5" x14ac:dyDescent="0.25">
      <c r="A1047" s="798"/>
      <c r="B1047" s="798"/>
      <c r="C1047" s="798"/>
      <c r="D1047" s="798"/>
      <c r="E1047" s="798"/>
      <c r="F1047" s="798"/>
      <c r="G1047" s="798"/>
      <c r="H1047" s="798"/>
      <c r="I1047" s="798"/>
      <c r="J1047" s="798"/>
      <c r="K1047" s="798"/>
      <c r="L1047" s="798"/>
      <c r="M1047" s="798"/>
      <c r="N1047" s="785" t="s">
        <v>3100</v>
      </c>
      <c r="O1047" s="785"/>
      <c r="P1047" s="786" t="s">
        <v>3782</v>
      </c>
      <c r="Q1047" s="786" t="s">
        <v>5426</v>
      </c>
      <c r="R1047" s="799"/>
      <c r="S1047" s="799"/>
      <c r="T1047" s="800"/>
      <c r="U1047" s="789" t="s">
        <v>3087</v>
      </c>
      <c r="V1047" s="789"/>
    </row>
    <row r="1048" spans="1:24" s="801" customFormat="1" ht="136.5" x14ac:dyDescent="0.25">
      <c r="A1048" s="798"/>
      <c r="B1048" s="798"/>
      <c r="C1048" s="798"/>
      <c r="D1048" s="798"/>
      <c r="E1048" s="798"/>
      <c r="F1048" s="798"/>
      <c r="G1048" s="798"/>
      <c r="H1048" s="798"/>
      <c r="I1048" s="798"/>
      <c r="J1048" s="798"/>
      <c r="K1048" s="798"/>
      <c r="L1048" s="798"/>
      <c r="M1048" s="798"/>
      <c r="N1048" s="785" t="s">
        <v>3102</v>
      </c>
      <c r="O1048" s="785"/>
      <c r="P1048" s="786" t="s">
        <v>5427</v>
      </c>
      <c r="Q1048" s="786" t="s">
        <v>3829</v>
      </c>
      <c r="R1048" s="799"/>
      <c r="S1048" s="799"/>
      <c r="T1048" s="800"/>
      <c r="U1048" s="789" t="s">
        <v>3087</v>
      </c>
      <c r="V1048" s="789"/>
    </row>
    <row r="1049" spans="1:24" s="772" customFormat="1" ht="81" customHeight="1" x14ac:dyDescent="0.3">
      <c r="A1049" s="766"/>
      <c r="B1049" s="907"/>
      <c r="C1049" s="767"/>
      <c r="D1049" s="816"/>
      <c r="E1049" s="816"/>
      <c r="F1049" s="820"/>
      <c r="G1049" s="816"/>
      <c r="H1049" s="816"/>
      <c r="I1049" s="820"/>
      <c r="J1049" s="820"/>
      <c r="K1049" s="785"/>
      <c r="L1049" s="785"/>
      <c r="M1049" s="820"/>
      <c r="N1049" s="807" t="s">
        <v>3104</v>
      </c>
      <c r="O1049" s="807"/>
      <c r="P1049" s="786" t="s">
        <v>3105</v>
      </c>
      <c r="Q1049" s="792" t="s">
        <v>5625</v>
      </c>
      <c r="R1049" s="787" t="s">
        <v>3292</v>
      </c>
      <c r="S1049" s="787">
        <v>22.42</v>
      </c>
      <c r="T1049" s="787">
        <v>4.4000000000000004</v>
      </c>
      <c r="U1049" s="808" t="s">
        <v>3087</v>
      </c>
      <c r="V1049" s="808"/>
      <c r="W1049" s="770"/>
      <c r="X1049" s="771"/>
    </row>
    <row r="1050" spans="1:24" s="56" customFormat="1" ht="58.5" x14ac:dyDescent="0.25">
      <c r="A1050" s="784"/>
      <c r="B1050" s="784"/>
      <c r="C1050" s="784"/>
      <c r="D1050" s="784"/>
      <c r="E1050" s="784"/>
      <c r="F1050" s="784"/>
      <c r="G1050" s="784"/>
      <c r="H1050" s="784"/>
      <c r="I1050" s="784"/>
      <c r="J1050" s="784"/>
      <c r="K1050" s="784"/>
      <c r="L1050" s="784"/>
      <c r="M1050" s="784"/>
      <c r="N1050" s="785" t="s">
        <v>121</v>
      </c>
      <c r="O1050" s="785"/>
      <c r="P1050" s="786" t="s">
        <v>3107</v>
      </c>
      <c r="Q1050" s="786" t="s">
        <v>3692</v>
      </c>
      <c r="R1050" s="799"/>
      <c r="S1050" s="799"/>
      <c r="T1050" s="800"/>
      <c r="U1050" s="789" t="s">
        <v>3087</v>
      </c>
      <c r="V1050" s="789"/>
    </row>
    <row r="1051" spans="1:24" s="801" customFormat="1" ht="117" customHeight="1" x14ac:dyDescent="0.25">
      <c r="A1051" s="798"/>
      <c r="B1051" s="798"/>
      <c r="C1051" s="798"/>
      <c r="D1051" s="798"/>
      <c r="E1051" s="798"/>
      <c r="F1051" s="798"/>
      <c r="G1051" s="798"/>
      <c r="H1051" s="798"/>
      <c r="I1051" s="798"/>
      <c r="J1051" s="798"/>
      <c r="K1051" s="798"/>
      <c r="L1051" s="798"/>
      <c r="M1051" s="798"/>
      <c r="N1051" s="785" t="s">
        <v>3108</v>
      </c>
      <c r="O1051" s="785"/>
      <c r="P1051" s="786" t="s">
        <v>3109</v>
      </c>
      <c r="Q1051" s="785" t="s">
        <v>3708</v>
      </c>
      <c r="R1051" s="799"/>
      <c r="S1051" s="799"/>
      <c r="T1051" s="800"/>
      <c r="U1051" s="789" t="s">
        <v>3087</v>
      </c>
      <c r="V1051" s="789"/>
    </row>
    <row r="1052" spans="1:24" s="801" customFormat="1" ht="175.5" x14ac:dyDescent="0.25">
      <c r="A1052" s="798"/>
      <c r="B1052" s="798"/>
      <c r="C1052" s="798"/>
      <c r="D1052" s="798"/>
      <c r="E1052" s="798"/>
      <c r="F1052" s="798"/>
      <c r="G1052" s="798"/>
      <c r="H1052" s="798"/>
      <c r="I1052" s="798"/>
      <c r="J1052" s="798"/>
      <c r="K1052" s="798"/>
      <c r="L1052" s="798"/>
      <c r="M1052" s="798"/>
      <c r="N1052" s="785" t="s">
        <v>3110</v>
      </c>
      <c r="O1052" s="785"/>
      <c r="P1052" s="785" t="s">
        <v>5429</v>
      </c>
      <c r="Q1052" s="785" t="s">
        <v>5428</v>
      </c>
      <c r="R1052" s="799"/>
      <c r="S1052" s="799"/>
      <c r="T1052" s="800"/>
      <c r="U1052" s="789" t="s">
        <v>3087</v>
      </c>
      <c r="V1052" s="789"/>
    </row>
    <row r="1053" spans="1:24" s="801" customFormat="1" ht="156" x14ac:dyDescent="0.25">
      <c r="A1053" s="798"/>
      <c r="B1053" s="798"/>
      <c r="C1053" s="798"/>
      <c r="D1053" s="798"/>
      <c r="E1053" s="798"/>
      <c r="F1053" s="798"/>
      <c r="G1053" s="798"/>
      <c r="H1053" s="798"/>
      <c r="I1053" s="798"/>
      <c r="J1053" s="798"/>
      <c r="K1053" s="798"/>
      <c r="L1053" s="798"/>
      <c r="M1053" s="798"/>
      <c r="N1053" s="785" t="s">
        <v>3112</v>
      </c>
      <c r="O1053" s="785"/>
      <c r="P1053" s="786" t="s">
        <v>3113</v>
      </c>
      <c r="Q1053" s="786" t="s">
        <v>3710</v>
      </c>
      <c r="R1053" s="799"/>
      <c r="S1053" s="799"/>
      <c r="T1053" s="800"/>
      <c r="U1053" s="789" t="s">
        <v>3087</v>
      </c>
      <c r="V1053" s="789"/>
    </row>
    <row r="1054" spans="1:24" s="817" customFormat="1" ht="97.5" x14ac:dyDescent="0.25">
      <c r="A1054" s="798"/>
      <c r="B1054" s="798"/>
      <c r="C1054" s="798"/>
      <c r="D1054" s="798"/>
      <c r="E1054" s="798"/>
      <c r="F1054" s="798"/>
      <c r="G1054" s="798"/>
      <c r="H1054" s="798"/>
      <c r="I1054" s="798"/>
      <c r="J1054" s="798"/>
      <c r="K1054" s="798"/>
      <c r="L1054" s="798"/>
      <c r="M1054" s="798"/>
      <c r="N1054" s="785" t="s">
        <v>3115</v>
      </c>
      <c r="O1054" s="785"/>
      <c r="P1054" s="786" t="s">
        <v>3116</v>
      </c>
      <c r="Q1054" s="786" t="s">
        <v>3711</v>
      </c>
      <c r="R1054" s="799"/>
      <c r="S1054" s="799"/>
      <c r="T1054" s="800"/>
      <c r="U1054" s="789" t="s">
        <v>3087</v>
      </c>
      <c r="V1054" s="789"/>
    </row>
    <row r="1055" spans="1:24" s="817" customFormat="1" ht="97.5" x14ac:dyDescent="0.25">
      <c r="A1055" s="798"/>
      <c r="B1055" s="798"/>
      <c r="C1055" s="798"/>
      <c r="D1055" s="798"/>
      <c r="E1055" s="798"/>
      <c r="F1055" s="798"/>
      <c r="G1055" s="798"/>
      <c r="H1055" s="798"/>
      <c r="I1055" s="798"/>
      <c r="J1055" s="798"/>
      <c r="K1055" s="798"/>
      <c r="L1055" s="798"/>
      <c r="M1055" s="798"/>
      <c r="N1055" s="785" t="s">
        <v>3118</v>
      </c>
      <c r="O1055" s="785"/>
      <c r="P1055" s="786" t="s">
        <v>3119</v>
      </c>
      <c r="Q1055" s="786" t="s">
        <v>3712</v>
      </c>
      <c r="R1055" s="799"/>
      <c r="S1055" s="799"/>
      <c r="T1055" s="800"/>
      <c r="U1055" s="789" t="s">
        <v>3087</v>
      </c>
      <c r="V1055" s="789"/>
    </row>
    <row r="1056" spans="1:24" s="801" customFormat="1" ht="97.5" x14ac:dyDescent="0.25">
      <c r="A1056" s="798"/>
      <c r="B1056" s="798"/>
      <c r="C1056" s="798"/>
      <c r="D1056" s="798"/>
      <c r="E1056" s="798"/>
      <c r="F1056" s="798"/>
      <c r="G1056" s="798"/>
      <c r="H1056" s="798"/>
      <c r="I1056" s="798"/>
      <c r="J1056" s="798"/>
      <c r="K1056" s="798"/>
      <c r="L1056" s="798"/>
      <c r="M1056" s="798"/>
      <c r="N1056" s="785" t="s">
        <v>3120</v>
      </c>
      <c r="O1056" s="785"/>
      <c r="P1056" s="786" t="s">
        <v>3121</v>
      </c>
      <c r="Q1056" s="786" t="s">
        <v>3713</v>
      </c>
      <c r="R1056" s="799"/>
      <c r="S1056" s="799"/>
      <c r="T1056" s="800"/>
      <c r="U1056" s="789" t="s">
        <v>3087</v>
      </c>
      <c r="V1056" s="789"/>
    </row>
    <row r="1057" spans="1:24" s="801" customFormat="1" ht="78" x14ac:dyDescent="0.25">
      <c r="A1057" s="798"/>
      <c r="B1057" s="798"/>
      <c r="C1057" s="798"/>
      <c r="D1057" s="798"/>
      <c r="E1057" s="798"/>
      <c r="F1057" s="798"/>
      <c r="G1057" s="798"/>
      <c r="H1057" s="798"/>
      <c r="I1057" s="798"/>
      <c r="J1057" s="798"/>
      <c r="K1057" s="798"/>
      <c r="L1057" s="798"/>
      <c r="M1057" s="798"/>
      <c r="N1057" s="785" t="s">
        <v>3122</v>
      </c>
      <c r="O1057" s="785"/>
      <c r="P1057" s="786" t="s">
        <v>3123</v>
      </c>
      <c r="Q1057" s="786" t="s">
        <v>3736</v>
      </c>
      <c r="R1057" s="799"/>
      <c r="S1057" s="799"/>
      <c r="T1057" s="800"/>
      <c r="U1057" s="789" t="s">
        <v>3087</v>
      </c>
      <c r="V1057" s="789"/>
    </row>
    <row r="1058" spans="1:24" s="801" customFormat="1" ht="117" x14ac:dyDescent="0.25">
      <c r="A1058" s="798"/>
      <c r="B1058" s="798"/>
      <c r="C1058" s="798"/>
      <c r="D1058" s="798"/>
      <c r="E1058" s="798"/>
      <c r="F1058" s="798"/>
      <c r="G1058" s="798"/>
      <c r="H1058" s="798"/>
      <c r="I1058" s="798"/>
      <c r="J1058" s="798"/>
      <c r="K1058" s="798"/>
      <c r="L1058" s="798"/>
      <c r="M1058" s="798"/>
      <c r="N1058" s="785" t="s">
        <v>3124</v>
      </c>
      <c r="O1058" s="785"/>
      <c r="P1058" s="786" t="s">
        <v>3747</v>
      </c>
      <c r="Q1058" s="786" t="s">
        <v>3748</v>
      </c>
      <c r="R1058" s="799"/>
      <c r="S1058" s="799"/>
      <c r="T1058" s="800"/>
      <c r="U1058" s="789" t="s">
        <v>3087</v>
      </c>
      <c r="V1058" s="789"/>
    </row>
    <row r="1059" spans="1:24" s="801" customFormat="1" ht="78" x14ac:dyDescent="0.25">
      <c r="A1059" s="798"/>
      <c r="B1059" s="798"/>
      <c r="C1059" s="798"/>
      <c r="D1059" s="798"/>
      <c r="E1059" s="798"/>
      <c r="F1059" s="798"/>
      <c r="G1059" s="798"/>
      <c r="H1059" s="798"/>
      <c r="I1059" s="798"/>
      <c r="J1059" s="798"/>
      <c r="K1059" s="798"/>
      <c r="L1059" s="798"/>
      <c r="M1059" s="798"/>
      <c r="N1059" s="785" t="s">
        <v>3126</v>
      </c>
      <c r="O1059" s="785"/>
      <c r="P1059" s="786" t="s">
        <v>5430</v>
      </c>
      <c r="Q1059" s="786" t="s">
        <v>3751</v>
      </c>
      <c r="R1059" s="799"/>
      <c r="S1059" s="799"/>
      <c r="T1059" s="800"/>
      <c r="U1059" s="789" t="s">
        <v>3087</v>
      </c>
      <c r="V1059" s="789"/>
    </row>
    <row r="1060" spans="1:24" s="801" customFormat="1" ht="58.5" x14ac:dyDescent="0.25">
      <c r="A1060" s="798"/>
      <c r="B1060" s="798"/>
      <c r="C1060" s="798"/>
      <c r="D1060" s="798"/>
      <c r="E1060" s="798"/>
      <c r="F1060" s="798"/>
      <c r="G1060" s="798"/>
      <c r="H1060" s="798"/>
      <c r="I1060" s="798"/>
      <c r="J1060" s="798"/>
      <c r="K1060" s="798"/>
      <c r="L1060" s="798"/>
      <c r="M1060" s="798"/>
      <c r="N1060" s="785" t="s">
        <v>3129</v>
      </c>
      <c r="O1060" s="785"/>
      <c r="P1060" s="786" t="s">
        <v>3130</v>
      </c>
      <c r="Q1060" s="786" t="s">
        <v>3754</v>
      </c>
      <c r="R1060" s="799"/>
      <c r="S1060" s="799"/>
      <c r="T1060" s="800"/>
      <c r="U1060" s="789" t="s">
        <v>3087</v>
      </c>
      <c r="V1060" s="789"/>
    </row>
    <row r="1061" spans="1:24" s="801" customFormat="1" ht="156" x14ac:dyDescent="0.25">
      <c r="A1061" s="798"/>
      <c r="B1061" s="798"/>
      <c r="C1061" s="798"/>
      <c r="D1061" s="798"/>
      <c r="E1061" s="798"/>
      <c r="F1061" s="798"/>
      <c r="G1061" s="798"/>
      <c r="H1061" s="798"/>
      <c r="I1061" s="798"/>
      <c r="J1061" s="798"/>
      <c r="K1061" s="798"/>
      <c r="L1061" s="798"/>
      <c r="M1061" s="798"/>
      <c r="N1061" s="785" t="s">
        <v>3131</v>
      </c>
      <c r="O1061" s="785"/>
      <c r="P1061" s="786" t="s">
        <v>3132</v>
      </c>
      <c r="Q1061" s="786" t="s">
        <v>3770</v>
      </c>
      <c r="R1061" s="799"/>
      <c r="S1061" s="799"/>
      <c r="T1061" s="800"/>
      <c r="U1061" s="789" t="s">
        <v>3087</v>
      </c>
      <c r="V1061" s="789"/>
    </row>
    <row r="1062" spans="1:24" s="801" customFormat="1" ht="136.5" x14ac:dyDescent="0.25">
      <c r="A1062" s="798"/>
      <c r="B1062" s="798"/>
      <c r="C1062" s="798"/>
      <c r="D1062" s="798"/>
      <c r="E1062" s="798"/>
      <c r="F1062" s="798"/>
      <c r="G1062" s="798"/>
      <c r="H1062" s="798"/>
      <c r="I1062" s="798"/>
      <c r="J1062" s="798"/>
      <c r="K1062" s="798"/>
      <c r="L1062" s="798"/>
      <c r="M1062" s="798"/>
      <c r="N1062" s="785" t="s">
        <v>3133</v>
      </c>
      <c r="O1062" s="785"/>
      <c r="P1062" s="786" t="s">
        <v>3134</v>
      </c>
      <c r="Q1062" s="786" t="s">
        <v>3830</v>
      </c>
      <c r="R1062" s="799"/>
      <c r="S1062" s="799"/>
      <c r="T1062" s="800"/>
      <c r="U1062" s="789" t="s">
        <v>3087</v>
      </c>
      <c r="V1062" s="789"/>
    </row>
    <row r="1063" spans="1:24" s="772" customFormat="1" ht="113.25" customHeight="1" x14ac:dyDescent="0.3">
      <c r="A1063" s="766"/>
      <c r="B1063" s="907"/>
      <c r="C1063" s="767"/>
      <c r="D1063" s="816"/>
      <c r="E1063" s="816"/>
      <c r="F1063" s="820"/>
      <c r="G1063" s="816"/>
      <c r="H1063" s="816"/>
      <c r="I1063" s="820"/>
      <c r="J1063" s="820"/>
      <c r="K1063" s="785"/>
      <c r="L1063" s="785"/>
      <c r="M1063" s="820"/>
      <c r="N1063" s="807" t="s">
        <v>3135</v>
      </c>
      <c r="O1063" s="807"/>
      <c r="P1063" s="786" t="s">
        <v>3136</v>
      </c>
      <c r="Q1063" s="792" t="s">
        <v>5962</v>
      </c>
      <c r="R1063" s="787" t="s">
        <v>3292</v>
      </c>
      <c r="S1063" s="787">
        <v>100</v>
      </c>
      <c r="T1063" s="787">
        <v>100</v>
      </c>
      <c r="U1063" s="879" t="s">
        <v>3087</v>
      </c>
      <c r="V1063" s="808"/>
      <c r="W1063" s="770"/>
      <c r="X1063" s="771"/>
    </row>
    <row r="1064" spans="1:24" s="56" customFormat="1" ht="81" customHeight="1" x14ac:dyDescent="0.25">
      <c r="A1064" s="784"/>
      <c r="B1064" s="784"/>
      <c r="C1064" s="784"/>
      <c r="D1064" s="784"/>
      <c r="E1064" s="784"/>
      <c r="F1064" s="784"/>
      <c r="G1064" s="784"/>
      <c r="H1064" s="784"/>
      <c r="I1064" s="784"/>
      <c r="J1064" s="784"/>
      <c r="K1064" s="784"/>
      <c r="L1064" s="784"/>
      <c r="M1064" s="784"/>
      <c r="N1064" s="785" t="s">
        <v>358</v>
      </c>
      <c r="O1064" s="785"/>
      <c r="P1064" s="786" t="s">
        <v>3091</v>
      </c>
      <c r="Q1064" s="786" t="s">
        <v>3692</v>
      </c>
      <c r="R1064" s="799"/>
      <c r="S1064" s="799"/>
      <c r="T1064" s="800"/>
      <c r="U1064" s="789" t="s">
        <v>3087</v>
      </c>
      <c r="V1064" s="789"/>
    </row>
    <row r="1065" spans="1:24" s="801" customFormat="1" ht="117" x14ac:dyDescent="0.25">
      <c r="A1065" s="798"/>
      <c r="B1065" s="798"/>
      <c r="C1065" s="798"/>
      <c r="D1065" s="798"/>
      <c r="E1065" s="798"/>
      <c r="F1065" s="798"/>
      <c r="G1065" s="798"/>
      <c r="H1065" s="798"/>
      <c r="I1065" s="798"/>
      <c r="J1065" s="798"/>
      <c r="K1065" s="798"/>
      <c r="L1065" s="798"/>
      <c r="M1065" s="798"/>
      <c r="N1065" s="785" t="s">
        <v>3138</v>
      </c>
      <c r="O1065" s="785"/>
      <c r="P1065" s="786" t="s">
        <v>3139</v>
      </c>
      <c r="Q1065" s="786" t="s">
        <v>3718</v>
      </c>
      <c r="R1065" s="799"/>
      <c r="S1065" s="799"/>
      <c r="T1065" s="800"/>
      <c r="U1065" s="789" t="s">
        <v>3087</v>
      </c>
      <c r="V1065" s="789"/>
    </row>
    <row r="1066" spans="1:24" s="801" customFormat="1" ht="58.5" x14ac:dyDescent="0.25">
      <c r="A1066" s="798"/>
      <c r="B1066" s="798"/>
      <c r="C1066" s="798"/>
      <c r="D1066" s="798"/>
      <c r="E1066" s="798"/>
      <c r="F1066" s="798"/>
      <c r="G1066" s="798"/>
      <c r="H1066" s="798"/>
      <c r="I1066" s="798"/>
      <c r="J1066" s="798"/>
      <c r="K1066" s="798"/>
      <c r="L1066" s="798"/>
      <c r="M1066" s="798"/>
      <c r="N1066" s="785" t="s">
        <v>3140</v>
      </c>
      <c r="O1066" s="785"/>
      <c r="P1066" s="786" t="s">
        <v>3141</v>
      </c>
      <c r="Q1066" s="786" t="s">
        <v>3739</v>
      </c>
      <c r="R1066" s="799"/>
      <c r="S1066" s="799"/>
      <c r="T1066" s="800"/>
      <c r="U1066" s="789" t="s">
        <v>3087</v>
      </c>
      <c r="V1066" s="789"/>
    </row>
    <row r="1067" spans="1:24" s="801" customFormat="1" ht="78" x14ac:dyDescent="0.25">
      <c r="A1067" s="798"/>
      <c r="B1067" s="798"/>
      <c r="C1067" s="798"/>
      <c r="D1067" s="798"/>
      <c r="E1067" s="798"/>
      <c r="F1067" s="798"/>
      <c r="G1067" s="798"/>
      <c r="H1067" s="798"/>
      <c r="I1067" s="798"/>
      <c r="J1067" s="798"/>
      <c r="K1067" s="798"/>
      <c r="L1067" s="798"/>
      <c r="M1067" s="798"/>
      <c r="N1067" s="785" t="s">
        <v>3143</v>
      </c>
      <c r="O1067" s="785"/>
      <c r="P1067" s="786" t="s">
        <v>3144</v>
      </c>
      <c r="Q1067" s="786" t="s">
        <v>3740</v>
      </c>
      <c r="R1067" s="799"/>
      <c r="S1067" s="799"/>
      <c r="T1067" s="800"/>
      <c r="U1067" s="789" t="s">
        <v>3087</v>
      </c>
      <c r="V1067" s="789"/>
    </row>
    <row r="1068" spans="1:24" s="801" customFormat="1" ht="97.5" x14ac:dyDescent="0.25">
      <c r="A1068" s="798"/>
      <c r="B1068" s="798"/>
      <c r="C1068" s="798"/>
      <c r="D1068" s="798"/>
      <c r="E1068" s="798"/>
      <c r="F1068" s="798"/>
      <c r="G1068" s="798"/>
      <c r="H1068" s="798"/>
      <c r="I1068" s="798"/>
      <c r="J1068" s="798"/>
      <c r="K1068" s="798"/>
      <c r="L1068" s="798"/>
      <c r="M1068" s="798"/>
      <c r="N1068" s="785" t="s">
        <v>3147</v>
      </c>
      <c r="O1068" s="785"/>
      <c r="P1068" s="786" t="s">
        <v>5431</v>
      </c>
      <c r="Q1068" s="786" t="s">
        <v>3825</v>
      </c>
      <c r="R1068" s="799"/>
      <c r="S1068" s="799"/>
      <c r="T1068" s="800"/>
      <c r="U1068" s="789" t="s">
        <v>3087</v>
      </c>
      <c r="V1068" s="789"/>
    </row>
    <row r="1069" spans="1:24" s="801" customFormat="1" ht="97.5" x14ac:dyDescent="0.25">
      <c r="A1069" s="798"/>
      <c r="B1069" s="798"/>
      <c r="C1069" s="798"/>
      <c r="D1069" s="798"/>
      <c r="E1069" s="798"/>
      <c r="F1069" s="798"/>
      <c r="G1069" s="798"/>
      <c r="H1069" s="798"/>
      <c r="I1069" s="798"/>
      <c r="J1069" s="798"/>
      <c r="K1069" s="798"/>
      <c r="L1069" s="798"/>
      <c r="M1069" s="798"/>
      <c r="N1069" s="785" t="s">
        <v>3149</v>
      </c>
      <c r="O1069" s="785"/>
      <c r="P1069" s="786" t="s">
        <v>3150</v>
      </c>
      <c r="Q1069" s="786" t="s">
        <v>3833</v>
      </c>
      <c r="R1069" s="799"/>
      <c r="S1069" s="799"/>
      <c r="T1069" s="800"/>
      <c r="U1069" s="789" t="s">
        <v>3087</v>
      </c>
      <c r="V1069" s="789"/>
    </row>
    <row r="1070" spans="1:24" s="801" customFormat="1" ht="78" x14ac:dyDescent="0.25">
      <c r="A1070" s="798"/>
      <c r="B1070" s="798"/>
      <c r="C1070" s="798"/>
      <c r="D1070" s="798"/>
      <c r="E1070" s="798"/>
      <c r="F1070" s="798"/>
      <c r="G1070" s="798"/>
      <c r="H1070" s="798"/>
      <c r="I1070" s="798"/>
      <c r="J1070" s="798"/>
      <c r="K1070" s="798"/>
      <c r="L1070" s="798"/>
      <c r="M1070" s="798"/>
      <c r="N1070" s="785" t="s">
        <v>3151</v>
      </c>
      <c r="O1070" s="785"/>
      <c r="P1070" s="786" t="s">
        <v>5432</v>
      </c>
      <c r="Q1070" s="786" t="s">
        <v>3153</v>
      </c>
      <c r="R1070" s="799"/>
      <c r="S1070" s="799"/>
      <c r="T1070" s="800"/>
      <c r="U1070" s="789" t="s">
        <v>3087</v>
      </c>
      <c r="V1070" s="789"/>
    </row>
    <row r="1071" spans="1:24" s="772" customFormat="1" ht="91.9" customHeight="1" x14ac:dyDescent="0.3">
      <c r="A1071" s="766"/>
      <c r="B1071" s="907"/>
      <c r="C1071" s="767"/>
      <c r="D1071" s="816"/>
      <c r="E1071" s="816"/>
      <c r="F1071" s="820"/>
      <c r="G1071" s="816"/>
      <c r="H1071" s="816"/>
      <c r="I1071" s="820"/>
      <c r="J1071" s="820"/>
      <c r="K1071" s="785"/>
      <c r="L1071" s="785"/>
      <c r="M1071" s="820"/>
      <c r="N1071" s="807" t="s">
        <v>3154</v>
      </c>
      <c r="O1071" s="807"/>
      <c r="P1071" s="786" t="s">
        <v>3155</v>
      </c>
      <c r="Q1071" s="792" t="s">
        <v>5963</v>
      </c>
      <c r="R1071" s="787" t="s">
        <v>3292</v>
      </c>
      <c r="S1071" s="787">
        <v>54.5</v>
      </c>
      <c r="T1071" s="787">
        <v>59.5</v>
      </c>
      <c r="U1071" s="808" t="s">
        <v>3087</v>
      </c>
      <c r="V1071" s="808"/>
      <c r="W1071" s="770"/>
      <c r="X1071" s="771"/>
    </row>
    <row r="1072" spans="1:24" s="56" customFormat="1" ht="58.5" x14ac:dyDescent="0.25">
      <c r="A1072" s="784"/>
      <c r="B1072" s="784"/>
      <c r="C1072" s="784"/>
      <c r="D1072" s="784"/>
      <c r="E1072" s="784"/>
      <c r="F1072" s="784"/>
      <c r="G1072" s="784"/>
      <c r="H1072" s="784"/>
      <c r="I1072" s="784"/>
      <c r="J1072" s="784"/>
      <c r="K1072" s="784"/>
      <c r="L1072" s="784"/>
      <c r="M1072" s="784"/>
      <c r="N1072" s="785" t="s">
        <v>3157</v>
      </c>
      <c r="O1072" s="785"/>
      <c r="P1072" s="786" t="s">
        <v>3158</v>
      </c>
      <c r="Q1072" s="786" t="s">
        <v>3675</v>
      </c>
      <c r="R1072" s="799"/>
      <c r="S1072" s="799"/>
      <c r="T1072" s="800"/>
      <c r="U1072" s="789" t="s">
        <v>3087</v>
      </c>
      <c r="V1072" s="789"/>
    </row>
    <row r="1073" spans="1:24" s="801" customFormat="1" ht="78" x14ac:dyDescent="0.25">
      <c r="A1073" s="798"/>
      <c r="B1073" s="798"/>
      <c r="C1073" s="798"/>
      <c r="D1073" s="798"/>
      <c r="E1073" s="798"/>
      <c r="F1073" s="798"/>
      <c r="G1073" s="798"/>
      <c r="H1073" s="798"/>
      <c r="I1073" s="798"/>
      <c r="J1073" s="798"/>
      <c r="K1073" s="798"/>
      <c r="L1073" s="798"/>
      <c r="M1073" s="798"/>
      <c r="N1073" s="785" t="s">
        <v>3159</v>
      </c>
      <c r="O1073" s="785"/>
      <c r="P1073" s="786" t="s">
        <v>3160</v>
      </c>
      <c r="Q1073" s="786" t="s">
        <v>3676</v>
      </c>
      <c r="R1073" s="799"/>
      <c r="S1073" s="799"/>
      <c r="T1073" s="800"/>
      <c r="U1073" s="789" t="s">
        <v>3087</v>
      </c>
      <c r="V1073" s="789"/>
    </row>
    <row r="1074" spans="1:24" s="801" customFormat="1" ht="78" x14ac:dyDescent="0.25">
      <c r="A1074" s="798"/>
      <c r="B1074" s="798"/>
      <c r="C1074" s="798"/>
      <c r="D1074" s="798"/>
      <c r="E1074" s="798"/>
      <c r="F1074" s="798"/>
      <c r="G1074" s="798"/>
      <c r="H1074" s="798"/>
      <c r="I1074" s="798"/>
      <c r="J1074" s="798"/>
      <c r="K1074" s="798"/>
      <c r="L1074" s="798"/>
      <c r="M1074" s="798"/>
      <c r="N1074" s="785" t="s">
        <v>3161</v>
      </c>
      <c r="O1074" s="785"/>
      <c r="P1074" s="786" t="s">
        <v>3162</v>
      </c>
      <c r="Q1074" s="786" t="s">
        <v>3677</v>
      </c>
      <c r="R1074" s="799"/>
      <c r="S1074" s="799"/>
      <c r="T1074" s="800"/>
      <c r="U1074" s="789" t="s">
        <v>3087</v>
      </c>
      <c r="V1074" s="789"/>
    </row>
    <row r="1075" spans="1:24" s="856" customFormat="1" ht="85.5" customHeight="1" x14ac:dyDescent="0.3">
      <c r="A1075" s="766"/>
      <c r="B1075" s="907"/>
      <c r="C1075" s="767"/>
      <c r="D1075" s="816"/>
      <c r="E1075" s="816"/>
      <c r="F1075" s="820"/>
      <c r="G1075" s="816"/>
      <c r="H1075" s="816"/>
      <c r="I1075" s="820"/>
      <c r="J1075" s="820"/>
      <c r="K1075" s="785"/>
      <c r="L1075" s="785" t="s">
        <v>5039</v>
      </c>
      <c r="M1075" s="820"/>
      <c r="N1075" s="883" t="s">
        <v>4165</v>
      </c>
      <c r="O1075" s="883"/>
      <c r="P1075" s="883"/>
      <c r="Q1075" s="851" t="s">
        <v>5964</v>
      </c>
      <c r="R1075" s="852"/>
      <c r="S1075" s="852"/>
      <c r="T1075" s="852"/>
      <c r="U1075" s="853" t="s">
        <v>3087</v>
      </c>
      <c r="V1075" s="853"/>
      <c r="W1075" s="854"/>
      <c r="X1075" s="855"/>
    </row>
    <row r="1076" spans="1:24" s="772" customFormat="1" ht="58.9" customHeight="1" x14ac:dyDescent="0.3">
      <c r="A1076" s="766"/>
      <c r="B1076" s="907"/>
      <c r="C1076" s="767"/>
      <c r="D1076" s="816"/>
      <c r="E1076" s="816"/>
      <c r="F1076" s="820"/>
      <c r="G1076" s="816"/>
      <c r="H1076" s="816"/>
      <c r="I1076" s="820"/>
      <c r="J1076" s="820"/>
      <c r="K1076" s="785"/>
      <c r="L1076" s="785"/>
      <c r="M1076" s="820"/>
      <c r="N1076" s="807" t="s">
        <v>5965</v>
      </c>
      <c r="O1076" s="807"/>
      <c r="P1076" s="786" t="s">
        <v>1959</v>
      </c>
      <c r="Q1076" s="792" t="s">
        <v>5966</v>
      </c>
      <c r="R1076" s="865" t="s">
        <v>3292</v>
      </c>
      <c r="S1076" s="865">
        <v>100</v>
      </c>
      <c r="T1076" s="865">
        <v>100</v>
      </c>
      <c r="U1076" s="808"/>
      <c r="V1076" s="808" t="s">
        <v>3518</v>
      </c>
      <c r="W1076" s="770"/>
      <c r="X1076" s="771"/>
    </row>
    <row r="1077" spans="1:24" s="772" customFormat="1" ht="95.25" customHeight="1" x14ac:dyDescent="0.3">
      <c r="A1077" s="766"/>
      <c r="B1077" s="907"/>
      <c r="C1077" s="767"/>
      <c r="D1077" s="816"/>
      <c r="E1077" s="816"/>
      <c r="F1077" s="820"/>
      <c r="G1077" s="816"/>
      <c r="H1077" s="816"/>
      <c r="I1077" s="820"/>
      <c r="J1077" s="820"/>
      <c r="K1077" s="785"/>
      <c r="L1077" s="785"/>
      <c r="M1077" s="820"/>
      <c r="N1077" s="785" t="s">
        <v>1961</v>
      </c>
      <c r="O1077" s="807"/>
      <c r="P1077" s="786" t="s">
        <v>1962</v>
      </c>
      <c r="Q1077" s="786" t="s">
        <v>1963</v>
      </c>
      <c r="R1077" s="865"/>
      <c r="S1077" s="865"/>
      <c r="T1077" s="865"/>
      <c r="U1077" s="808"/>
      <c r="V1077" s="808"/>
      <c r="W1077" s="770"/>
      <c r="X1077" s="771"/>
    </row>
    <row r="1078" spans="1:24" s="772" customFormat="1" ht="157.5" customHeight="1" x14ac:dyDescent="0.3">
      <c r="A1078" s="766"/>
      <c r="B1078" s="907"/>
      <c r="C1078" s="767"/>
      <c r="D1078" s="816" t="s">
        <v>5967</v>
      </c>
      <c r="E1078" s="816" t="s">
        <v>5968</v>
      </c>
      <c r="F1078" s="820">
        <v>74.08</v>
      </c>
      <c r="G1078" s="820">
        <v>75.739999999999995</v>
      </c>
      <c r="H1078" s="820">
        <v>77.55</v>
      </c>
      <c r="I1078" s="820">
        <v>79.52</v>
      </c>
      <c r="J1078" s="820">
        <v>81.66</v>
      </c>
      <c r="K1078" s="785" t="s">
        <v>4091</v>
      </c>
      <c r="L1078" s="785" t="s">
        <v>4991</v>
      </c>
      <c r="M1078" s="927" t="s">
        <v>5969</v>
      </c>
      <c r="N1078" s="807" t="s">
        <v>500</v>
      </c>
      <c r="O1078" s="807"/>
      <c r="P1078" s="786" t="s">
        <v>501</v>
      </c>
      <c r="Q1078" s="792" t="s">
        <v>5575</v>
      </c>
      <c r="R1078" s="787" t="s">
        <v>2288</v>
      </c>
      <c r="S1078" s="787"/>
      <c r="T1078" s="787">
        <v>3400</v>
      </c>
      <c r="U1078" s="808" t="s">
        <v>472</v>
      </c>
      <c r="V1078" s="808"/>
      <c r="W1078" s="770"/>
      <c r="X1078" s="771"/>
    </row>
    <row r="1079" spans="1:24" s="56" customFormat="1" ht="117" x14ac:dyDescent="0.25">
      <c r="A1079" s="784"/>
      <c r="B1079" s="784"/>
      <c r="C1079" s="784"/>
      <c r="D1079" s="784"/>
      <c r="E1079" s="784"/>
      <c r="F1079" s="784"/>
      <c r="G1079" s="784"/>
      <c r="H1079" s="784"/>
      <c r="I1079" s="784"/>
      <c r="J1079" s="784"/>
      <c r="K1079" s="784"/>
      <c r="L1079" s="784"/>
      <c r="M1079" s="784"/>
      <c r="N1079" s="785" t="s">
        <v>503</v>
      </c>
      <c r="O1079" s="785"/>
      <c r="P1079" s="786" t="s">
        <v>504</v>
      </c>
      <c r="Q1079" s="786" t="s">
        <v>3875</v>
      </c>
      <c r="R1079" s="799"/>
      <c r="S1079" s="799"/>
      <c r="T1079" s="799"/>
      <c r="U1079" s="789" t="s">
        <v>472</v>
      </c>
      <c r="V1079" s="789"/>
    </row>
    <row r="1080" spans="1:24" s="803" customFormat="1" ht="76.5" customHeight="1" x14ac:dyDescent="0.25">
      <c r="A1080" s="802"/>
      <c r="B1080" s="802"/>
      <c r="C1080" s="802"/>
      <c r="D1080" s="802"/>
      <c r="E1080" s="802"/>
      <c r="F1080" s="802"/>
      <c r="G1080" s="802"/>
      <c r="H1080" s="802"/>
      <c r="I1080" s="802"/>
      <c r="J1080" s="802"/>
      <c r="K1080" s="802"/>
      <c r="L1080" s="802"/>
      <c r="M1080" s="802"/>
      <c r="N1080" s="785" t="s">
        <v>506</v>
      </c>
      <c r="O1080" s="785"/>
      <c r="P1080" s="786" t="s">
        <v>5433</v>
      </c>
      <c r="Q1080" s="786" t="s">
        <v>3800</v>
      </c>
      <c r="R1080" s="799"/>
      <c r="S1080" s="799"/>
      <c r="T1080" s="799"/>
      <c r="U1080" s="789" t="s">
        <v>472</v>
      </c>
      <c r="V1080" s="789"/>
    </row>
    <row r="1081" spans="1:24" s="803" customFormat="1" ht="117" x14ac:dyDescent="0.25">
      <c r="A1081" s="802"/>
      <c r="B1081" s="802"/>
      <c r="C1081" s="802"/>
      <c r="D1081" s="802"/>
      <c r="E1081" s="802"/>
      <c r="F1081" s="802"/>
      <c r="G1081" s="802"/>
      <c r="H1081" s="802"/>
      <c r="I1081" s="802"/>
      <c r="J1081" s="802"/>
      <c r="K1081" s="802"/>
      <c r="L1081" s="802"/>
      <c r="M1081" s="802"/>
      <c r="N1081" s="785" t="s">
        <v>509</v>
      </c>
      <c r="O1081" s="785"/>
      <c r="P1081" s="786" t="s">
        <v>510</v>
      </c>
      <c r="Q1081" s="786" t="s">
        <v>511</v>
      </c>
      <c r="R1081" s="799"/>
      <c r="S1081" s="799"/>
      <c r="T1081" s="799"/>
      <c r="U1081" s="789" t="s">
        <v>472</v>
      </c>
      <c r="V1081" s="789"/>
    </row>
    <row r="1082" spans="1:24" s="803" customFormat="1" ht="58.5" x14ac:dyDescent="0.25">
      <c r="A1082" s="802"/>
      <c r="B1082" s="802"/>
      <c r="C1082" s="802"/>
      <c r="D1082" s="802"/>
      <c r="E1082" s="802"/>
      <c r="F1082" s="802"/>
      <c r="G1082" s="802"/>
      <c r="H1082" s="802"/>
      <c r="I1082" s="802"/>
      <c r="J1082" s="802"/>
      <c r="K1082" s="802"/>
      <c r="L1082" s="802"/>
      <c r="M1082" s="802"/>
      <c r="N1082" s="785" t="s">
        <v>512</v>
      </c>
      <c r="O1082" s="785"/>
      <c r="P1082" s="786" t="s">
        <v>513</v>
      </c>
      <c r="Q1082" s="786" t="s">
        <v>3679</v>
      </c>
      <c r="R1082" s="799"/>
      <c r="S1082" s="799"/>
      <c r="T1082" s="799"/>
      <c r="U1082" s="789" t="s">
        <v>472</v>
      </c>
      <c r="V1082" s="789"/>
    </row>
    <row r="1083" spans="1:24" s="772" customFormat="1" ht="109.5" customHeight="1" x14ac:dyDescent="0.3">
      <c r="A1083" s="766"/>
      <c r="B1083" s="907"/>
      <c r="C1083" s="767"/>
      <c r="D1083" s="816"/>
      <c r="E1083" s="816" t="s">
        <v>5970</v>
      </c>
      <c r="F1083" s="843">
        <v>72.623999999999995</v>
      </c>
      <c r="G1083" s="928">
        <v>75.717999999999989</v>
      </c>
      <c r="H1083" s="843">
        <v>78.811999999999983</v>
      </c>
      <c r="I1083" s="843">
        <v>81.905999999999977</v>
      </c>
      <c r="J1083" s="843">
        <v>84.999999999999972</v>
      </c>
      <c r="K1083" s="920"/>
      <c r="L1083" s="785" t="s">
        <v>5854</v>
      </c>
      <c r="M1083" s="835" t="s">
        <v>5971</v>
      </c>
      <c r="N1083" s="807" t="s">
        <v>1399</v>
      </c>
      <c r="O1083" s="807"/>
      <c r="P1083" s="786" t="s">
        <v>1400</v>
      </c>
      <c r="Q1083" s="792" t="s">
        <v>5621</v>
      </c>
      <c r="R1083" s="787" t="s">
        <v>3292</v>
      </c>
      <c r="S1083" s="787">
        <v>72.56</v>
      </c>
      <c r="T1083" s="787">
        <v>81.66</v>
      </c>
      <c r="U1083" s="808" t="s">
        <v>1306</v>
      </c>
      <c r="V1083" s="808" t="s">
        <v>4091</v>
      </c>
      <c r="W1083" s="770"/>
      <c r="X1083" s="771"/>
    </row>
    <row r="1084" spans="1:24" s="56" customFormat="1" ht="58.5" x14ac:dyDescent="0.25">
      <c r="A1084" s="784"/>
      <c r="B1084" s="784"/>
      <c r="C1084" s="784"/>
      <c r="D1084" s="784"/>
      <c r="E1084" s="784"/>
      <c r="F1084" s="784"/>
      <c r="G1084" s="784"/>
      <c r="H1084" s="784"/>
      <c r="I1084" s="784"/>
      <c r="J1084" s="784"/>
      <c r="K1084" s="784"/>
      <c r="L1084" s="784"/>
      <c r="M1084" s="835"/>
      <c r="N1084" s="785" t="s">
        <v>1402</v>
      </c>
      <c r="O1084" s="785"/>
      <c r="P1084" s="824" t="s">
        <v>1403</v>
      </c>
      <c r="Q1084" s="824" t="s">
        <v>5181</v>
      </c>
      <c r="R1084" s="799"/>
      <c r="S1084" s="799"/>
      <c r="T1084" s="799"/>
      <c r="U1084" s="789" t="s">
        <v>1306</v>
      </c>
      <c r="V1084" s="789"/>
    </row>
    <row r="1085" spans="1:24" s="803" customFormat="1" ht="117" x14ac:dyDescent="0.25">
      <c r="A1085" s="802"/>
      <c r="B1085" s="802"/>
      <c r="C1085" s="802"/>
      <c r="D1085" s="802"/>
      <c r="E1085" s="802"/>
      <c r="F1085" s="802"/>
      <c r="G1085" s="802"/>
      <c r="H1085" s="802"/>
      <c r="I1085" s="802"/>
      <c r="J1085" s="802"/>
      <c r="K1085" s="802"/>
      <c r="L1085" s="802"/>
      <c r="M1085" s="835"/>
      <c r="N1085" s="785" t="s">
        <v>1405</v>
      </c>
      <c r="O1085" s="785"/>
      <c r="P1085" s="824" t="s">
        <v>1406</v>
      </c>
      <c r="Q1085" s="824" t="s">
        <v>5182</v>
      </c>
      <c r="R1085" s="799"/>
      <c r="S1085" s="799"/>
      <c r="T1085" s="799"/>
      <c r="U1085" s="789" t="s">
        <v>1306</v>
      </c>
      <c r="V1085" s="789"/>
    </row>
    <row r="1086" spans="1:24" s="803" customFormat="1" ht="117" x14ac:dyDescent="0.25">
      <c r="A1086" s="802"/>
      <c r="B1086" s="802"/>
      <c r="C1086" s="802"/>
      <c r="D1086" s="802"/>
      <c r="E1086" s="802"/>
      <c r="F1086" s="802"/>
      <c r="G1086" s="802"/>
      <c r="H1086" s="802"/>
      <c r="I1086" s="802"/>
      <c r="J1086" s="802"/>
      <c r="K1086" s="802"/>
      <c r="L1086" s="802"/>
      <c r="M1086" s="835"/>
      <c r="N1086" s="785" t="s">
        <v>1408</v>
      </c>
      <c r="O1086" s="785"/>
      <c r="P1086" s="824" t="s">
        <v>1409</v>
      </c>
      <c r="Q1086" s="824" t="s">
        <v>5221</v>
      </c>
      <c r="R1086" s="799"/>
      <c r="S1086" s="799"/>
      <c r="T1086" s="799"/>
      <c r="U1086" s="789" t="s">
        <v>1306</v>
      </c>
      <c r="V1086" s="789"/>
    </row>
    <row r="1087" spans="1:24" s="803" customFormat="1" ht="78" x14ac:dyDescent="0.25">
      <c r="A1087" s="802"/>
      <c r="B1087" s="802"/>
      <c r="C1087" s="802"/>
      <c r="D1087" s="802"/>
      <c r="E1087" s="802"/>
      <c r="F1087" s="802"/>
      <c r="G1087" s="802"/>
      <c r="H1087" s="802"/>
      <c r="I1087" s="802"/>
      <c r="J1087" s="802"/>
      <c r="K1087" s="802"/>
      <c r="L1087" s="802"/>
      <c r="M1087" s="835"/>
      <c r="N1087" s="785" t="s">
        <v>1411</v>
      </c>
      <c r="O1087" s="825"/>
      <c r="P1087" s="826" t="s">
        <v>1412</v>
      </c>
      <c r="Q1087" s="826" t="s">
        <v>5183</v>
      </c>
      <c r="R1087" s="799"/>
      <c r="S1087" s="799"/>
      <c r="T1087" s="799"/>
      <c r="U1087" s="789" t="s">
        <v>1306</v>
      </c>
      <c r="V1087" s="789"/>
    </row>
    <row r="1088" spans="1:24" s="772" customFormat="1" ht="82.5" customHeight="1" x14ac:dyDescent="0.3">
      <c r="A1088" s="766"/>
      <c r="B1088" s="907"/>
      <c r="C1088" s="767"/>
      <c r="D1088" s="816"/>
      <c r="E1088" s="816"/>
      <c r="F1088" s="820"/>
      <c r="G1088" s="816"/>
      <c r="H1088" s="816"/>
      <c r="I1088" s="820"/>
      <c r="J1088" s="820"/>
      <c r="K1088" s="785"/>
      <c r="L1088" s="785"/>
      <c r="M1088" s="835"/>
      <c r="N1088" s="807" t="s">
        <v>891</v>
      </c>
      <c r="O1088" s="807"/>
      <c r="P1088" s="786" t="s">
        <v>892</v>
      </c>
      <c r="Q1088" s="792" t="s">
        <v>5972</v>
      </c>
      <c r="R1088" s="787" t="s">
        <v>3292</v>
      </c>
      <c r="S1088" s="795">
        <v>69.53</v>
      </c>
      <c r="T1088" s="795">
        <v>85</v>
      </c>
      <c r="U1088" s="771"/>
      <c r="V1088" s="808" t="s">
        <v>794</v>
      </c>
      <c r="W1088" s="770"/>
      <c r="X1088" s="771"/>
    </row>
    <row r="1089" spans="1:24" s="56" customFormat="1" ht="81.75" customHeight="1" x14ac:dyDescent="0.25">
      <c r="A1089" s="784"/>
      <c r="B1089" s="784"/>
      <c r="C1089" s="784"/>
      <c r="D1089" s="784"/>
      <c r="E1089" s="784"/>
      <c r="F1089" s="784"/>
      <c r="G1089" s="784"/>
      <c r="H1089" s="784"/>
      <c r="I1089" s="784"/>
      <c r="J1089" s="784"/>
      <c r="K1089" s="784"/>
      <c r="L1089" s="784"/>
      <c r="M1089" s="784"/>
      <c r="N1089" s="785" t="s">
        <v>894</v>
      </c>
      <c r="O1089" s="785"/>
      <c r="P1089" s="785" t="s">
        <v>895</v>
      </c>
      <c r="Q1089" s="786" t="s">
        <v>896</v>
      </c>
      <c r="R1089" s="799"/>
      <c r="S1089" s="799"/>
      <c r="T1089" s="799"/>
      <c r="U1089" s="789" t="s">
        <v>794</v>
      </c>
      <c r="V1089" s="789"/>
    </row>
    <row r="1090" spans="1:24" s="896" customFormat="1" ht="120.75" customHeight="1" x14ac:dyDescent="0.25">
      <c r="A1090" s="786"/>
      <c r="B1090" s="786"/>
      <c r="C1090" s="786"/>
      <c r="D1090" s="786"/>
      <c r="E1090" s="786"/>
      <c r="F1090" s="786"/>
      <c r="G1090" s="786"/>
      <c r="H1090" s="786"/>
      <c r="I1090" s="786"/>
      <c r="J1090" s="786"/>
      <c r="K1090" s="786"/>
      <c r="L1090" s="786"/>
      <c r="M1090" s="786"/>
      <c r="N1090" s="785" t="s">
        <v>897</v>
      </c>
      <c r="O1090" s="785"/>
      <c r="P1090" s="785" t="s">
        <v>3840</v>
      </c>
      <c r="Q1090" s="786" t="s">
        <v>899</v>
      </c>
      <c r="R1090" s="799"/>
      <c r="S1090" s="799"/>
      <c r="T1090" s="799"/>
      <c r="U1090" s="789" t="s">
        <v>794</v>
      </c>
      <c r="V1090" s="789"/>
    </row>
    <row r="1091" spans="1:24" s="772" customFormat="1" ht="292.5" x14ac:dyDescent="0.3">
      <c r="A1091" s="766"/>
      <c r="B1091" s="907"/>
      <c r="C1091" s="767"/>
      <c r="D1091" s="816"/>
      <c r="E1091" s="816" t="s">
        <v>5973</v>
      </c>
      <c r="F1091" s="843">
        <v>94.46</v>
      </c>
      <c r="G1091" s="929">
        <v>95.09</v>
      </c>
      <c r="H1091" s="843">
        <v>95.72</v>
      </c>
      <c r="I1091" s="842">
        <v>96.35</v>
      </c>
      <c r="J1091" s="843">
        <v>97</v>
      </c>
      <c r="K1091" s="785" t="s">
        <v>5631</v>
      </c>
      <c r="L1091" s="785" t="s">
        <v>5974</v>
      </c>
      <c r="M1091" s="816" t="s">
        <v>5975</v>
      </c>
      <c r="N1091" s="905" t="s">
        <v>536</v>
      </c>
      <c r="O1091" s="807"/>
      <c r="P1091" s="786" t="s">
        <v>538</v>
      </c>
      <c r="Q1091" s="787" t="s">
        <v>3292</v>
      </c>
      <c r="R1091" s="799" t="s">
        <v>4287</v>
      </c>
      <c r="S1091" s="799" t="s">
        <v>4292</v>
      </c>
      <c r="T1091" s="804"/>
      <c r="U1091" s="808" t="s">
        <v>472</v>
      </c>
      <c r="V1091" s="808" t="s">
        <v>4091</v>
      </c>
      <c r="W1091" s="770"/>
      <c r="X1091" s="771"/>
    </row>
    <row r="1092" spans="1:24" s="772" customFormat="1" ht="160.5" customHeight="1" x14ac:dyDescent="0.3">
      <c r="A1092" s="930"/>
      <c r="B1092" s="907"/>
      <c r="C1092" s="764"/>
      <c r="D1092" s="767"/>
      <c r="E1092" s="767" t="s">
        <v>5976</v>
      </c>
      <c r="F1092" s="820">
        <v>92.37</v>
      </c>
      <c r="G1092" s="820">
        <v>92.74</v>
      </c>
      <c r="H1092" s="820">
        <v>93.1</v>
      </c>
      <c r="I1092" s="820">
        <v>93.46</v>
      </c>
      <c r="J1092" s="820">
        <v>93.82</v>
      </c>
      <c r="K1092" s="931" t="s">
        <v>4091</v>
      </c>
      <c r="L1092" s="931" t="s">
        <v>5977</v>
      </c>
      <c r="M1092" s="816" t="s">
        <v>5978</v>
      </c>
      <c r="N1092" s="905" t="s">
        <v>2967</v>
      </c>
      <c r="O1092" s="905"/>
      <c r="P1092" s="786" t="s">
        <v>2968</v>
      </c>
      <c r="Q1092" s="792" t="s">
        <v>5599</v>
      </c>
      <c r="R1092" s="787" t="s">
        <v>3292</v>
      </c>
      <c r="S1092" s="787">
        <v>92.01</v>
      </c>
      <c r="T1092" s="787">
        <v>93.82</v>
      </c>
      <c r="U1092" s="905" t="s">
        <v>2966</v>
      </c>
      <c r="V1092" s="810" t="s">
        <v>4091</v>
      </c>
      <c r="W1092" s="770"/>
      <c r="X1092" s="771"/>
    </row>
    <row r="1093" spans="1:24" s="62" customFormat="1" ht="78" x14ac:dyDescent="0.25">
      <c r="A1093" s="784"/>
      <c r="B1093" s="784"/>
      <c r="C1093" s="784"/>
      <c r="D1093" s="784"/>
      <c r="E1093" s="784"/>
      <c r="F1093" s="784"/>
      <c r="G1093" s="784"/>
      <c r="H1093" s="784"/>
      <c r="I1093" s="784"/>
      <c r="J1093" s="784"/>
      <c r="K1093" s="784"/>
      <c r="L1093" s="784"/>
      <c r="M1093" s="784"/>
      <c r="N1093" s="785" t="s">
        <v>2970</v>
      </c>
      <c r="O1093" s="785"/>
      <c r="P1093" s="786" t="s">
        <v>5435</v>
      </c>
      <c r="Q1093" s="786" t="s">
        <v>5437</v>
      </c>
      <c r="R1093" s="799"/>
      <c r="S1093" s="799"/>
      <c r="T1093" s="800"/>
      <c r="U1093" s="789" t="s">
        <v>2966</v>
      </c>
      <c r="V1093" s="789"/>
    </row>
    <row r="1094" spans="1:24" s="817" customFormat="1" ht="117" x14ac:dyDescent="0.25">
      <c r="A1094" s="798"/>
      <c r="B1094" s="798"/>
      <c r="C1094" s="798"/>
      <c r="D1094" s="798"/>
      <c r="E1094" s="798"/>
      <c r="F1094" s="798"/>
      <c r="G1094" s="798"/>
      <c r="H1094" s="798"/>
      <c r="I1094" s="798"/>
      <c r="J1094" s="798"/>
      <c r="K1094" s="798"/>
      <c r="L1094" s="798"/>
      <c r="M1094" s="798"/>
      <c r="N1094" s="785" t="s">
        <v>2973</v>
      </c>
      <c r="O1094" s="785"/>
      <c r="P1094" s="786" t="s">
        <v>3802</v>
      </c>
      <c r="Q1094" s="786" t="s">
        <v>5436</v>
      </c>
      <c r="R1094" s="799"/>
      <c r="S1094" s="799"/>
      <c r="T1094" s="800"/>
      <c r="U1094" s="789" t="s">
        <v>2966</v>
      </c>
      <c r="V1094" s="789"/>
    </row>
    <row r="1095" spans="1:24" s="801" customFormat="1" ht="78" x14ac:dyDescent="0.25">
      <c r="A1095" s="798"/>
      <c r="B1095" s="798"/>
      <c r="C1095" s="798"/>
      <c r="D1095" s="798"/>
      <c r="E1095" s="798"/>
      <c r="F1095" s="798"/>
      <c r="G1095" s="798"/>
      <c r="H1095" s="798"/>
      <c r="I1095" s="798"/>
      <c r="J1095" s="798"/>
      <c r="K1095" s="798"/>
      <c r="L1095" s="798"/>
      <c r="M1095" s="798"/>
      <c r="N1095" s="785" t="s">
        <v>2976</v>
      </c>
      <c r="O1095" s="785"/>
      <c r="P1095" s="786" t="s">
        <v>2977</v>
      </c>
      <c r="Q1095" s="786" t="s">
        <v>3846</v>
      </c>
      <c r="R1095" s="799"/>
      <c r="S1095" s="799"/>
      <c r="T1095" s="800"/>
      <c r="U1095" s="789" t="s">
        <v>2966</v>
      </c>
      <c r="V1095" s="789"/>
    </row>
    <row r="1096" spans="1:24" s="801" customFormat="1" ht="78" x14ac:dyDescent="0.25">
      <c r="A1096" s="798"/>
      <c r="B1096" s="798"/>
      <c r="C1096" s="798"/>
      <c r="D1096" s="798"/>
      <c r="E1096" s="798"/>
      <c r="F1096" s="798"/>
      <c r="G1096" s="798"/>
      <c r="H1096" s="798"/>
      <c r="I1096" s="798"/>
      <c r="J1096" s="798"/>
      <c r="K1096" s="798"/>
      <c r="L1096" s="798"/>
      <c r="M1096" s="798"/>
      <c r="N1096" s="785" t="s">
        <v>2979</v>
      </c>
      <c r="O1096" s="785"/>
      <c r="P1096" s="786" t="s">
        <v>2980</v>
      </c>
      <c r="Q1096" s="786" t="s">
        <v>3873</v>
      </c>
      <c r="R1096" s="799"/>
      <c r="S1096" s="799"/>
      <c r="T1096" s="800"/>
      <c r="U1096" s="789" t="s">
        <v>2966</v>
      </c>
      <c r="V1096" s="789"/>
    </row>
    <row r="1097" spans="1:24" s="772" customFormat="1" ht="64.5" customHeight="1" x14ac:dyDescent="0.3">
      <c r="A1097" s="930"/>
      <c r="B1097" s="907"/>
      <c r="C1097" s="764"/>
      <c r="D1097" s="767"/>
      <c r="E1097" s="767"/>
      <c r="F1097" s="857"/>
      <c r="G1097" s="767"/>
      <c r="H1097" s="767"/>
      <c r="I1097" s="857"/>
      <c r="J1097" s="857"/>
      <c r="K1097" s="800"/>
      <c r="L1097" s="800"/>
      <c r="M1097" s="857"/>
      <c r="N1097" s="905" t="s">
        <v>2989</v>
      </c>
      <c r="O1097" s="905"/>
      <c r="P1097" s="786" t="s">
        <v>2968</v>
      </c>
      <c r="Q1097" s="792" t="s">
        <v>5592</v>
      </c>
      <c r="R1097" s="787" t="s">
        <v>3292</v>
      </c>
      <c r="S1097" s="787">
        <v>0</v>
      </c>
      <c r="T1097" s="787" t="s">
        <v>4126</v>
      </c>
      <c r="U1097" s="905" t="s">
        <v>2966</v>
      </c>
      <c r="V1097" s="932"/>
      <c r="W1097" s="770"/>
      <c r="X1097" s="771"/>
    </row>
    <row r="1098" spans="1:24" s="56" customFormat="1" ht="78.75" customHeight="1" x14ac:dyDescent="0.25">
      <c r="A1098" s="784"/>
      <c r="B1098" s="784"/>
      <c r="C1098" s="784"/>
      <c r="D1098" s="784"/>
      <c r="E1098" s="784"/>
      <c r="F1098" s="784"/>
      <c r="G1098" s="784"/>
      <c r="H1098" s="784"/>
      <c r="I1098" s="784"/>
      <c r="J1098" s="784"/>
      <c r="K1098" s="784"/>
      <c r="L1098" s="784"/>
      <c r="M1098" s="784"/>
      <c r="N1098" s="785" t="s">
        <v>2991</v>
      </c>
      <c r="O1098" s="785"/>
      <c r="P1098" s="786" t="s">
        <v>2992</v>
      </c>
      <c r="Q1098" s="786" t="s">
        <v>5438</v>
      </c>
      <c r="R1098" s="799"/>
      <c r="S1098" s="799"/>
      <c r="T1098" s="800"/>
      <c r="U1098" s="789" t="s">
        <v>2966</v>
      </c>
      <c r="V1098" s="789"/>
    </row>
    <row r="1099" spans="1:24" s="801" customFormat="1" ht="60" customHeight="1" x14ac:dyDescent="0.25">
      <c r="A1099" s="798"/>
      <c r="B1099" s="798"/>
      <c r="C1099" s="798"/>
      <c r="D1099" s="798"/>
      <c r="E1099" s="798"/>
      <c r="F1099" s="798"/>
      <c r="G1099" s="798"/>
      <c r="H1099" s="798"/>
      <c r="I1099" s="798"/>
      <c r="J1099" s="798"/>
      <c r="K1099" s="798"/>
      <c r="L1099" s="798"/>
      <c r="M1099" s="798"/>
      <c r="N1099" s="785" t="s">
        <v>2994</v>
      </c>
      <c r="O1099" s="785"/>
      <c r="P1099" s="786" t="s">
        <v>2995</v>
      </c>
      <c r="Q1099" s="786" t="s">
        <v>5439</v>
      </c>
      <c r="R1099" s="799"/>
      <c r="S1099" s="799"/>
      <c r="T1099" s="800"/>
      <c r="U1099" s="789" t="s">
        <v>2966</v>
      </c>
      <c r="V1099" s="789"/>
    </row>
    <row r="1100" spans="1:24" s="801" customFormat="1" ht="175.5" x14ac:dyDescent="0.25">
      <c r="A1100" s="798"/>
      <c r="B1100" s="798"/>
      <c r="C1100" s="798"/>
      <c r="D1100" s="798"/>
      <c r="E1100" s="798"/>
      <c r="F1100" s="798"/>
      <c r="G1100" s="798"/>
      <c r="H1100" s="798"/>
      <c r="I1100" s="798"/>
      <c r="J1100" s="798"/>
      <c r="K1100" s="798"/>
      <c r="L1100" s="798"/>
      <c r="M1100" s="798"/>
      <c r="N1100" s="785" t="s">
        <v>2997</v>
      </c>
      <c r="O1100" s="785"/>
      <c r="P1100" s="785" t="s">
        <v>3867</v>
      </c>
      <c r="Q1100" s="786" t="s">
        <v>3866</v>
      </c>
      <c r="R1100" s="799"/>
      <c r="S1100" s="799"/>
      <c r="T1100" s="800"/>
      <c r="U1100" s="789" t="s">
        <v>2966</v>
      </c>
      <c r="V1100" s="789"/>
    </row>
    <row r="1101" spans="1:24" s="772" customFormat="1" ht="81" customHeight="1" x14ac:dyDescent="0.3">
      <c r="A1101" s="930"/>
      <c r="B1101" s="907"/>
      <c r="C1101" s="764"/>
      <c r="D1101" s="1029" t="s">
        <v>5979</v>
      </c>
      <c r="E1101" s="767" t="s">
        <v>5980</v>
      </c>
      <c r="F1101" s="820">
        <v>78.8</v>
      </c>
      <c r="G1101" s="820">
        <v>79.599999999999994</v>
      </c>
      <c r="H1101" s="820">
        <v>80.599999999999994</v>
      </c>
      <c r="I1101" s="820">
        <v>81.8</v>
      </c>
      <c r="J1101" s="820">
        <v>83.3</v>
      </c>
      <c r="K1101" s="800"/>
      <c r="L1101" s="785" t="s">
        <v>5981</v>
      </c>
      <c r="M1101" s="933"/>
      <c r="N1101" s="905" t="s">
        <v>966</v>
      </c>
      <c r="O1101" s="905"/>
      <c r="P1101" s="786" t="s">
        <v>967</v>
      </c>
      <c r="Q1101" s="905" t="s">
        <v>5982</v>
      </c>
      <c r="R1101" s="787" t="s">
        <v>3501</v>
      </c>
      <c r="S1101" s="787">
        <v>86.2</v>
      </c>
      <c r="T1101" s="787">
        <v>94.83</v>
      </c>
      <c r="U1101" s="905" t="s">
        <v>965</v>
      </c>
      <c r="V1101" s="810" t="s">
        <v>4091</v>
      </c>
      <c r="W1101" s="770"/>
      <c r="X1101" s="771"/>
    </row>
    <row r="1102" spans="1:24" s="62" customFormat="1" ht="58.5" x14ac:dyDescent="0.25">
      <c r="A1102" s="784"/>
      <c r="B1102" s="784"/>
      <c r="C1102" s="784"/>
      <c r="D1102" s="1017"/>
      <c r="E1102" s="784"/>
      <c r="F1102" s="784"/>
      <c r="G1102" s="784"/>
      <c r="H1102" s="784"/>
      <c r="I1102" s="784"/>
      <c r="J1102" s="784"/>
      <c r="K1102" s="784"/>
      <c r="L1102" s="784"/>
      <c r="M1102" s="784"/>
      <c r="N1102" s="785" t="s">
        <v>969</v>
      </c>
      <c r="O1102" s="785"/>
      <c r="P1102" s="785" t="s">
        <v>5440</v>
      </c>
      <c r="Q1102" s="786" t="s">
        <v>5441</v>
      </c>
      <c r="R1102" s="799"/>
      <c r="S1102" s="799"/>
      <c r="T1102" s="799"/>
      <c r="U1102" s="789" t="s">
        <v>965</v>
      </c>
      <c r="V1102" s="789"/>
    </row>
    <row r="1103" spans="1:24" s="926" customFormat="1" ht="58.5" x14ac:dyDescent="0.25">
      <c r="A1103" s="786"/>
      <c r="B1103" s="786"/>
      <c r="C1103" s="786"/>
      <c r="D1103" s="1018"/>
      <c r="E1103" s="786"/>
      <c r="F1103" s="786"/>
      <c r="G1103" s="786"/>
      <c r="H1103" s="786"/>
      <c r="I1103" s="786"/>
      <c r="J1103" s="786"/>
      <c r="K1103" s="786"/>
      <c r="L1103" s="786"/>
      <c r="M1103" s="786"/>
      <c r="N1103" s="785" t="s">
        <v>972</v>
      </c>
      <c r="O1103" s="785"/>
      <c r="P1103" s="786" t="s">
        <v>5442</v>
      </c>
      <c r="Q1103" s="786" t="s">
        <v>3695</v>
      </c>
      <c r="R1103" s="799"/>
      <c r="S1103" s="799"/>
      <c r="T1103" s="799"/>
      <c r="U1103" s="789" t="s">
        <v>965</v>
      </c>
      <c r="V1103" s="789"/>
    </row>
    <row r="1104" spans="1:24" s="926" customFormat="1" ht="58.5" x14ac:dyDescent="0.25">
      <c r="A1104" s="786"/>
      <c r="B1104" s="786"/>
      <c r="C1104" s="786"/>
      <c r="D1104" s="900"/>
      <c r="E1104" s="786"/>
      <c r="F1104" s="786"/>
      <c r="G1104" s="786"/>
      <c r="H1104" s="786"/>
      <c r="I1104" s="786"/>
      <c r="J1104" s="786"/>
      <c r="K1104" s="786"/>
      <c r="L1104" s="786"/>
      <c r="M1104" s="786"/>
      <c r="N1104" s="785" t="s">
        <v>974</v>
      </c>
      <c r="O1104" s="785"/>
      <c r="P1104" s="785" t="s">
        <v>975</v>
      </c>
      <c r="Q1104" s="786" t="s">
        <v>3705</v>
      </c>
      <c r="R1104" s="799"/>
      <c r="S1104" s="799"/>
      <c r="T1104" s="799"/>
      <c r="U1104" s="789" t="s">
        <v>965</v>
      </c>
      <c r="V1104" s="789"/>
    </row>
    <row r="1105" spans="1:22" s="896" customFormat="1" ht="78" x14ac:dyDescent="0.25">
      <c r="A1105" s="786"/>
      <c r="B1105" s="786"/>
      <c r="C1105" s="786"/>
      <c r="D1105" s="900"/>
      <c r="E1105" s="786"/>
      <c r="F1105" s="786"/>
      <c r="G1105" s="786"/>
      <c r="H1105" s="786"/>
      <c r="I1105" s="786"/>
      <c r="J1105" s="786"/>
      <c r="K1105" s="786"/>
      <c r="L1105" s="786"/>
      <c r="M1105" s="786"/>
      <c r="N1105" s="785" t="s">
        <v>976</v>
      </c>
      <c r="O1105" s="785"/>
      <c r="P1105" s="785" t="s">
        <v>977</v>
      </c>
      <c r="Q1105" s="786" t="s">
        <v>3709</v>
      </c>
      <c r="R1105" s="799"/>
      <c r="S1105" s="799"/>
      <c r="T1105" s="799"/>
      <c r="U1105" s="789" t="s">
        <v>965</v>
      </c>
      <c r="V1105" s="789"/>
    </row>
    <row r="1106" spans="1:22" s="896" customFormat="1" ht="58.5" x14ac:dyDescent="0.25">
      <c r="A1106" s="786"/>
      <c r="B1106" s="786"/>
      <c r="C1106" s="786"/>
      <c r="D1106" s="900"/>
      <c r="E1106" s="786"/>
      <c r="F1106" s="786"/>
      <c r="G1106" s="786"/>
      <c r="H1106" s="786"/>
      <c r="I1106" s="786"/>
      <c r="J1106" s="786"/>
      <c r="K1106" s="786"/>
      <c r="L1106" s="786"/>
      <c r="M1106" s="786"/>
      <c r="N1106" s="785" t="s">
        <v>978</v>
      </c>
      <c r="O1106" s="785"/>
      <c r="P1106" s="786" t="s">
        <v>5443</v>
      </c>
      <c r="Q1106" s="786" t="s">
        <v>5444</v>
      </c>
      <c r="R1106" s="799"/>
      <c r="S1106" s="799"/>
      <c r="T1106" s="799"/>
      <c r="U1106" s="789" t="s">
        <v>965</v>
      </c>
      <c r="V1106" s="789"/>
    </row>
    <row r="1107" spans="1:22" s="896" customFormat="1" ht="58.5" x14ac:dyDescent="0.25">
      <c r="A1107" s="786"/>
      <c r="B1107" s="786"/>
      <c r="C1107" s="786"/>
      <c r="D1107" s="900"/>
      <c r="E1107" s="786"/>
      <c r="F1107" s="786"/>
      <c r="G1107" s="786"/>
      <c r="H1107" s="786"/>
      <c r="I1107" s="786"/>
      <c r="J1107" s="786"/>
      <c r="K1107" s="786"/>
      <c r="L1107" s="786"/>
      <c r="M1107" s="786"/>
      <c r="N1107" s="785" t="s">
        <v>980</v>
      </c>
      <c r="O1107" s="785"/>
      <c r="P1107" s="786" t="s">
        <v>5445</v>
      </c>
      <c r="Q1107" s="786" t="s">
        <v>3720</v>
      </c>
      <c r="R1107" s="799"/>
      <c r="S1107" s="799"/>
      <c r="T1107" s="799"/>
      <c r="U1107" s="789" t="s">
        <v>965</v>
      </c>
      <c r="V1107" s="789"/>
    </row>
    <row r="1108" spans="1:22" s="896" customFormat="1" ht="117" x14ac:dyDescent="0.25">
      <c r="A1108" s="786"/>
      <c r="B1108" s="786"/>
      <c r="C1108" s="786"/>
      <c r="D1108" s="900"/>
      <c r="E1108" s="786"/>
      <c r="F1108" s="786"/>
      <c r="G1108" s="786"/>
      <c r="H1108" s="786"/>
      <c r="I1108" s="786"/>
      <c r="J1108" s="786"/>
      <c r="K1108" s="786"/>
      <c r="L1108" s="786"/>
      <c r="M1108" s="786"/>
      <c r="N1108" s="785" t="s">
        <v>982</v>
      </c>
      <c r="O1108" s="785"/>
      <c r="P1108" s="786" t="s">
        <v>5447</v>
      </c>
      <c r="Q1108" s="786" t="s">
        <v>5446</v>
      </c>
      <c r="R1108" s="799"/>
      <c r="S1108" s="799"/>
      <c r="T1108" s="799"/>
      <c r="U1108" s="789" t="s">
        <v>965</v>
      </c>
      <c r="V1108" s="789"/>
    </row>
    <row r="1109" spans="1:22" s="896" customFormat="1" ht="90.75" customHeight="1" x14ac:dyDescent="0.25">
      <c r="A1109" s="786"/>
      <c r="B1109" s="786"/>
      <c r="C1109" s="786"/>
      <c r="D1109" s="900"/>
      <c r="E1109" s="786"/>
      <c r="F1109" s="786"/>
      <c r="G1109" s="786"/>
      <c r="H1109" s="786"/>
      <c r="I1109" s="786"/>
      <c r="J1109" s="786"/>
      <c r="K1109" s="786"/>
      <c r="L1109" s="786"/>
      <c r="M1109" s="786"/>
      <c r="N1109" s="785" t="s">
        <v>984</v>
      </c>
      <c r="O1109" s="785"/>
      <c r="P1109" s="785" t="s">
        <v>5448</v>
      </c>
      <c r="Q1109" s="786" t="s">
        <v>5449</v>
      </c>
      <c r="R1109" s="799"/>
      <c r="S1109" s="799"/>
      <c r="T1109" s="799"/>
      <c r="U1109" s="789" t="s">
        <v>965</v>
      </c>
      <c r="V1109" s="789"/>
    </row>
    <row r="1110" spans="1:22" s="926" customFormat="1" ht="50.25" customHeight="1" x14ac:dyDescent="0.25">
      <c r="A1110" s="786"/>
      <c r="B1110" s="786"/>
      <c r="C1110" s="786"/>
      <c r="D1110" s="900"/>
      <c r="E1110" s="786"/>
      <c r="F1110" s="786"/>
      <c r="G1110" s="786"/>
      <c r="H1110" s="786"/>
      <c r="I1110" s="786"/>
      <c r="J1110" s="786"/>
      <c r="K1110" s="786"/>
      <c r="L1110" s="786"/>
      <c r="M1110" s="786"/>
      <c r="N1110" s="785" t="s">
        <v>986</v>
      </c>
      <c r="O1110" s="785"/>
      <c r="P1110" s="786" t="s">
        <v>5450</v>
      </c>
      <c r="Q1110" s="786" t="s">
        <v>3788</v>
      </c>
      <c r="R1110" s="799"/>
      <c r="S1110" s="799"/>
      <c r="T1110" s="799"/>
      <c r="U1110" s="789" t="s">
        <v>965</v>
      </c>
      <c r="V1110" s="789"/>
    </row>
    <row r="1111" spans="1:22" s="926" customFormat="1" ht="78" x14ac:dyDescent="0.25">
      <c r="A1111" s="786"/>
      <c r="B1111" s="786"/>
      <c r="C1111" s="786"/>
      <c r="D1111" s="900"/>
      <c r="E1111" s="786"/>
      <c r="F1111" s="786"/>
      <c r="G1111" s="786"/>
      <c r="H1111" s="786"/>
      <c r="I1111" s="786"/>
      <c r="J1111" s="786"/>
      <c r="K1111" s="786"/>
      <c r="L1111" s="786"/>
      <c r="M1111" s="786"/>
      <c r="N1111" s="785" t="s">
        <v>989</v>
      </c>
      <c r="O1111" s="785"/>
      <c r="P1111" s="785" t="s">
        <v>5451</v>
      </c>
      <c r="Q1111" s="786" t="s">
        <v>3789</v>
      </c>
      <c r="R1111" s="799"/>
      <c r="S1111" s="799"/>
      <c r="T1111" s="799"/>
      <c r="U1111" s="789" t="s">
        <v>965</v>
      </c>
      <c r="V1111" s="789"/>
    </row>
    <row r="1112" spans="1:22" s="926" customFormat="1" ht="78" x14ac:dyDescent="0.25">
      <c r="A1112" s="786"/>
      <c r="B1112" s="786"/>
      <c r="C1112" s="786"/>
      <c r="D1112" s="900"/>
      <c r="E1112" s="786"/>
      <c r="F1112" s="786"/>
      <c r="G1112" s="786"/>
      <c r="H1112" s="786"/>
      <c r="I1112" s="786"/>
      <c r="J1112" s="786"/>
      <c r="K1112" s="786"/>
      <c r="L1112" s="786"/>
      <c r="M1112" s="786"/>
      <c r="N1112" s="785" t="s">
        <v>992</v>
      </c>
      <c r="O1112" s="785"/>
      <c r="P1112" s="785" t="s">
        <v>993</v>
      </c>
      <c r="Q1112" s="786" t="s">
        <v>994</v>
      </c>
      <c r="R1112" s="799"/>
      <c r="S1112" s="799"/>
      <c r="T1112" s="799"/>
      <c r="U1112" s="789" t="s">
        <v>965</v>
      </c>
      <c r="V1112" s="789"/>
    </row>
    <row r="1113" spans="1:22" s="926" customFormat="1" ht="58.5" x14ac:dyDescent="0.25">
      <c r="A1113" s="786"/>
      <c r="B1113" s="786"/>
      <c r="C1113" s="786"/>
      <c r="D1113" s="900"/>
      <c r="E1113" s="786"/>
      <c r="F1113" s="786"/>
      <c r="G1113" s="786"/>
      <c r="H1113" s="786"/>
      <c r="I1113" s="786"/>
      <c r="J1113" s="786"/>
      <c r="K1113" s="786"/>
      <c r="L1113" s="786"/>
      <c r="M1113" s="786"/>
      <c r="N1113" s="785" t="s">
        <v>995</v>
      </c>
      <c r="O1113" s="785"/>
      <c r="P1113" s="785" t="s">
        <v>5452</v>
      </c>
      <c r="Q1113" s="786" t="s">
        <v>5454</v>
      </c>
      <c r="R1113" s="799"/>
      <c r="S1113" s="799"/>
      <c r="T1113" s="799"/>
      <c r="U1113" s="789" t="s">
        <v>965</v>
      </c>
      <c r="V1113" s="789"/>
    </row>
    <row r="1114" spans="1:22" s="896" customFormat="1" ht="78" x14ac:dyDescent="0.25">
      <c r="A1114" s="786"/>
      <c r="B1114" s="786"/>
      <c r="C1114" s="786"/>
      <c r="D1114" s="900"/>
      <c r="E1114" s="786"/>
      <c r="F1114" s="786"/>
      <c r="G1114" s="786"/>
      <c r="H1114" s="786"/>
      <c r="I1114" s="786"/>
      <c r="J1114" s="786"/>
      <c r="K1114" s="786"/>
      <c r="L1114" s="786"/>
      <c r="M1114" s="786"/>
      <c r="N1114" s="785" t="s">
        <v>998</v>
      </c>
      <c r="O1114" s="785"/>
      <c r="P1114" s="785" t="s">
        <v>5453</v>
      </c>
      <c r="Q1114" s="786" t="s">
        <v>1000</v>
      </c>
      <c r="R1114" s="799"/>
      <c r="S1114" s="799"/>
      <c r="T1114" s="799"/>
      <c r="U1114" s="789" t="s">
        <v>965</v>
      </c>
      <c r="V1114" s="789"/>
    </row>
    <row r="1115" spans="1:22" s="926" customFormat="1" ht="49.5" customHeight="1" x14ac:dyDescent="0.25">
      <c r="A1115" s="786"/>
      <c r="B1115" s="786"/>
      <c r="C1115" s="786"/>
      <c r="D1115" s="900"/>
      <c r="E1115" s="786"/>
      <c r="F1115" s="786"/>
      <c r="G1115" s="786"/>
      <c r="H1115" s="786"/>
      <c r="I1115" s="786"/>
      <c r="J1115" s="786"/>
      <c r="K1115" s="786"/>
      <c r="L1115" s="786"/>
      <c r="M1115" s="786"/>
      <c r="N1115" s="785" t="s">
        <v>1001</v>
      </c>
      <c r="O1115" s="785"/>
      <c r="P1115" s="786" t="s">
        <v>5455</v>
      </c>
      <c r="Q1115" s="786" t="s">
        <v>5456</v>
      </c>
      <c r="R1115" s="799"/>
      <c r="S1115" s="799"/>
      <c r="T1115" s="799"/>
      <c r="U1115" s="789" t="s">
        <v>965</v>
      </c>
      <c r="V1115" s="789"/>
    </row>
    <row r="1116" spans="1:22" s="926" customFormat="1" ht="117" x14ac:dyDescent="0.25">
      <c r="A1116" s="786"/>
      <c r="B1116" s="786"/>
      <c r="C1116" s="786"/>
      <c r="D1116" s="900"/>
      <c r="E1116" s="786"/>
      <c r="F1116" s="786"/>
      <c r="G1116" s="786"/>
      <c r="H1116" s="786"/>
      <c r="I1116" s="786"/>
      <c r="J1116" s="786"/>
      <c r="K1116" s="786"/>
      <c r="L1116" s="786"/>
      <c r="M1116" s="786"/>
      <c r="N1116" s="785" t="s">
        <v>1004</v>
      </c>
      <c r="O1116" s="785"/>
      <c r="P1116" s="785" t="s">
        <v>3798</v>
      </c>
      <c r="Q1116" s="785" t="s">
        <v>3799</v>
      </c>
      <c r="R1116" s="799"/>
      <c r="S1116" s="799"/>
      <c r="T1116" s="799"/>
      <c r="U1116" s="789" t="s">
        <v>965</v>
      </c>
      <c r="V1116" s="789"/>
    </row>
    <row r="1117" spans="1:22" s="926" customFormat="1" ht="58.5" x14ac:dyDescent="0.25">
      <c r="A1117" s="786"/>
      <c r="B1117" s="786"/>
      <c r="C1117" s="786"/>
      <c r="D1117" s="900"/>
      <c r="E1117" s="786"/>
      <c r="F1117" s="786"/>
      <c r="G1117" s="786"/>
      <c r="H1117" s="786"/>
      <c r="I1117" s="786"/>
      <c r="J1117" s="786"/>
      <c r="K1117" s="786"/>
      <c r="L1117" s="786"/>
      <c r="M1117" s="786"/>
      <c r="N1117" s="785" t="s">
        <v>1005</v>
      </c>
      <c r="O1117" s="785"/>
      <c r="P1117" s="785" t="s">
        <v>1006</v>
      </c>
      <c r="Q1117" s="786" t="s">
        <v>3855</v>
      </c>
      <c r="R1117" s="799"/>
      <c r="S1117" s="799"/>
      <c r="T1117" s="799"/>
      <c r="U1117" s="789" t="s">
        <v>965</v>
      </c>
      <c r="V1117" s="789"/>
    </row>
    <row r="1118" spans="1:22" s="926" customFormat="1" ht="39" x14ac:dyDescent="0.25">
      <c r="A1118" s="786"/>
      <c r="B1118" s="786"/>
      <c r="C1118" s="786"/>
      <c r="D1118" s="900"/>
      <c r="E1118" s="786"/>
      <c r="F1118" s="786"/>
      <c r="G1118" s="786"/>
      <c r="H1118" s="786"/>
      <c r="I1118" s="786"/>
      <c r="J1118" s="786"/>
      <c r="K1118" s="786"/>
      <c r="L1118" s="786"/>
      <c r="M1118" s="786"/>
      <c r="N1118" s="785" t="s">
        <v>1007</v>
      </c>
      <c r="O1118" s="785"/>
      <c r="P1118" s="785" t="s">
        <v>1008</v>
      </c>
      <c r="Q1118" s="786" t="s">
        <v>5457</v>
      </c>
      <c r="R1118" s="799"/>
      <c r="S1118" s="799"/>
      <c r="T1118" s="799"/>
      <c r="U1118" s="789" t="s">
        <v>965</v>
      </c>
      <c r="V1118" s="789"/>
    </row>
    <row r="1119" spans="1:22" s="896" customFormat="1" ht="63.75" customHeight="1" x14ac:dyDescent="0.25">
      <c r="A1119" s="786"/>
      <c r="B1119" s="786"/>
      <c r="C1119" s="786"/>
      <c r="D1119" s="900"/>
      <c r="E1119" s="786"/>
      <c r="F1119" s="786"/>
      <c r="G1119" s="786"/>
      <c r="H1119" s="786"/>
      <c r="I1119" s="786"/>
      <c r="J1119" s="786"/>
      <c r="K1119" s="786"/>
      <c r="L1119" s="786"/>
      <c r="M1119" s="786"/>
      <c r="N1119" s="785" t="s">
        <v>1009</v>
      </c>
      <c r="O1119" s="785"/>
      <c r="P1119" s="785" t="s">
        <v>1010</v>
      </c>
      <c r="Q1119" s="786" t="s">
        <v>3876</v>
      </c>
      <c r="R1119" s="799"/>
      <c r="S1119" s="799"/>
      <c r="T1119" s="799"/>
      <c r="U1119" s="789" t="s">
        <v>965</v>
      </c>
      <c r="V1119" s="789"/>
    </row>
    <row r="1120" spans="1:22" s="896" customFormat="1" ht="58.5" x14ac:dyDescent="0.25">
      <c r="A1120" s="786"/>
      <c r="B1120" s="786"/>
      <c r="C1120" s="786"/>
      <c r="D1120" s="900"/>
      <c r="E1120" s="786"/>
      <c r="F1120" s="786"/>
      <c r="G1120" s="786"/>
      <c r="H1120" s="786"/>
      <c r="I1120" s="786"/>
      <c r="J1120" s="786"/>
      <c r="K1120" s="786"/>
      <c r="L1120" s="786"/>
      <c r="M1120" s="786"/>
      <c r="N1120" s="791" t="s">
        <v>1011</v>
      </c>
      <c r="O1120" s="791"/>
      <c r="P1120" s="791" t="s">
        <v>1011</v>
      </c>
      <c r="Q1120" s="792" t="s">
        <v>3877</v>
      </c>
      <c r="R1120" s="804"/>
      <c r="S1120" s="804"/>
      <c r="T1120" s="804"/>
      <c r="U1120" s="789" t="s">
        <v>965</v>
      </c>
      <c r="V1120" s="789"/>
    </row>
    <row r="1121" spans="1:24" s="896" customFormat="1" ht="58.5" x14ac:dyDescent="0.25">
      <c r="A1121" s="786"/>
      <c r="B1121" s="786"/>
      <c r="C1121" s="786"/>
      <c r="D1121" s="900"/>
      <c r="E1121" s="786"/>
      <c r="F1121" s="786"/>
      <c r="G1121" s="786"/>
      <c r="H1121" s="786"/>
      <c r="I1121" s="786"/>
      <c r="J1121" s="786"/>
      <c r="K1121" s="786"/>
      <c r="L1121" s="786"/>
      <c r="M1121" s="786"/>
      <c r="N1121" s="785" t="s">
        <v>1012</v>
      </c>
      <c r="O1121" s="785"/>
      <c r="P1121" s="786" t="s">
        <v>5458</v>
      </c>
      <c r="Q1121" s="786" t="s">
        <v>3901</v>
      </c>
      <c r="R1121" s="799"/>
      <c r="S1121" s="799"/>
      <c r="T1121" s="799"/>
      <c r="U1121" s="789" t="s">
        <v>965</v>
      </c>
      <c r="V1121" s="789"/>
    </row>
    <row r="1122" spans="1:24" s="896" customFormat="1" ht="78.75" customHeight="1" x14ac:dyDescent="0.25">
      <c r="A1122" s="786"/>
      <c r="B1122" s="786"/>
      <c r="C1122" s="786"/>
      <c r="D1122" s="900"/>
      <c r="E1122" s="786"/>
      <c r="F1122" s="786"/>
      <c r="G1122" s="786"/>
      <c r="H1122" s="786"/>
      <c r="I1122" s="786"/>
      <c r="J1122" s="786"/>
      <c r="K1122" s="786"/>
      <c r="L1122" s="786"/>
      <c r="M1122" s="786"/>
      <c r="N1122" s="785" t="s">
        <v>1015</v>
      </c>
      <c r="O1122" s="785"/>
      <c r="P1122" s="786" t="s">
        <v>5459</v>
      </c>
      <c r="Q1122" s="786" t="s">
        <v>3906</v>
      </c>
      <c r="R1122" s="799"/>
      <c r="S1122" s="799"/>
      <c r="T1122" s="799"/>
      <c r="U1122" s="789" t="s">
        <v>965</v>
      </c>
      <c r="V1122" s="789"/>
    </row>
    <row r="1123" spans="1:24" s="896" customFormat="1" ht="97.5" x14ac:dyDescent="0.25">
      <c r="A1123" s="786"/>
      <c r="B1123" s="786"/>
      <c r="C1123" s="786"/>
      <c r="D1123" s="900"/>
      <c r="E1123" s="786"/>
      <c r="F1123" s="786"/>
      <c r="G1123" s="786"/>
      <c r="H1123" s="786"/>
      <c r="I1123" s="786"/>
      <c r="J1123" s="786"/>
      <c r="K1123" s="786"/>
      <c r="L1123" s="786"/>
      <c r="M1123" s="786"/>
      <c r="N1123" s="785" t="s">
        <v>1017</v>
      </c>
      <c r="O1123" s="785"/>
      <c r="P1123" s="786" t="s">
        <v>5460</v>
      </c>
      <c r="Q1123" s="786" t="s">
        <v>3909</v>
      </c>
      <c r="R1123" s="799"/>
      <c r="S1123" s="799"/>
      <c r="T1123" s="799"/>
      <c r="U1123" s="789" t="s">
        <v>965</v>
      </c>
      <c r="V1123" s="789"/>
    </row>
    <row r="1124" spans="1:24" s="772" customFormat="1" ht="99.75" customHeight="1" x14ac:dyDescent="0.3">
      <c r="A1124" s="930"/>
      <c r="B1124" s="907"/>
      <c r="C1124" s="764"/>
      <c r="D1124" s="900"/>
      <c r="E1124" s="767"/>
      <c r="F1124" s="857"/>
      <c r="G1124" s="767"/>
      <c r="H1124" s="767"/>
      <c r="I1124" s="857"/>
      <c r="J1124" s="857"/>
      <c r="K1124" s="800"/>
      <c r="L1124" s="785" t="s">
        <v>4091</v>
      </c>
      <c r="M1124" s="933"/>
      <c r="N1124" s="905" t="s">
        <v>5983</v>
      </c>
      <c r="O1124" s="905"/>
      <c r="P1124" s="786" t="s">
        <v>4788</v>
      </c>
      <c r="Q1124" s="905" t="s">
        <v>5984</v>
      </c>
      <c r="R1124" s="866" t="s">
        <v>3292</v>
      </c>
      <c r="S1124" s="934">
        <v>97.83</v>
      </c>
      <c r="T1124" s="934">
        <v>100</v>
      </c>
      <c r="U1124" s="905" t="s">
        <v>965</v>
      </c>
      <c r="V1124" s="810"/>
      <c r="W1124" s="770"/>
      <c r="X1124" s="771"/>
    </row>
    <row r="1125" spans="1:24" s="772" customFormat="1" ht="117" x14ac:dyDescent="0.3">
      <c r="A1125" s="930"/>
      <c r="B1125" s="907"/>
      <c r="C1125" s="764"/>
      <c r="D1125" s="767"/>
      <c r="E1125" s="767"/>
      <c r="F1125" s="857"/>
      <c r="G1125" s="767"/>
      <c r="H1125" s="767"/>
      <c r="I1125" s="857"/>
      <c r="J1125" s="857"/>
      <c r="K1125" s="800"/>
      <c r="L1125" s="785"/>
      <c r="M1125" s="933"/>
      <c r="N1125" s="785" t="s">
        <v>1023</v>
      </c>
      <c r="O1125" s="905"/>
      <c r="P1125" s="785" t="s">
        <v>4789</v>
      </c>
      <c r="Q1125" s="786" t="s">
        <v>1025</v>
      </c>
      <c r="R1125" s="866"/>
      <c r="S1125" s="934"/>
      <c r="T1125" s="934"/>
      <c r="U1125" s="905"/>
      <c r="V1125" s="810"/>
      <c r="W1125" s="770"/>
      <c r="X1125" s="771"/>
    </row>
    <row r="1126" spans="1:24" s="772" customFormat="1" ht="87.75" customHeight="1" x14ac:dyDescent="0.3">
      <c r="A1126" s="930"/>
      <c r="B1126" s="907"/>
      <c r="C1126" s="764"/>
      <c r="D1126" s="767"/>
      <c r="E1126" s="767"/>
      <c r="F1126" s="857"/>
      <c r="G1126" s="767"/>
      <c r="H1126" s="767"/>
      <c r="I1126" s="857"/>
      <c r="J1126" s="857"/>
      <c r="K1126" s="800"/>
      <c r="L1126" s="800"/>
      <c r="M1126" s="857"/>
      <c r="N1126" s="905" t="s">
        <v>709</v>
      </c>
      <c r="O1126" s="905"/>
      <c r="P1126" s="786" t="s">
        <v>3878</v>
      </c>
      <c r="Q1126" s="905" t="s">
        <v>5956</v>
      </c>
      <c r="R1126" s="787" t="s">
        <v>3502</v>
      </c>
      <c r="S1126" s="795">
        <v>33</v>
      </c>
      <c r="T1126" s="787">
        <v>40.590000000000003</v>
      </c>
      <c r="U1126" s="905" t="s">
        <v>708</v>
      </c>
      <c r="V1126" s="797" t="s">
        <v>4091</v>
      </c>
      <c r="W1126" s="770"/>
      <c r="X1126" s="771"/>
    </row>
    <row r="1127" spans="1:24" s="56" customFormat="1" ht="78" x14ac:dyDescent="0.25">
      <c r="A1127" s="784"/>
      <c r="B1127" s="784"/>
      <c r="C1127" s="784"/>
      <c r="D1127" s="784"/>
      <c r="E1127" s="784"/>
      <c r="F1127" s="784"/>
      <c r="G1127" s="784"/>
      <c r="H1127" s="784"/>
      <c r="I1127" s="784"/>
      <c r="J1127" s="784"/>
      <c r="K1127" s="784"/>
      <c r="L1127" s="784"/>
      <c r="M1127" s="784"/>
      <c r="N1127" s="785" t="s">
        <v>712</v>
      </c>
      <c r="O1127" s="785"/>
      <c r="P1127" s="786" t="s">
        <v>5461</v>
      </c>
      <c r="Q1127" s="786" t="s">
        <v>5462</v>
      </c>
      <c r="R1127" s="799"/>
      <c r="S1127" s="799"/>
      <c r="T1127" s="799"/>
      <c r="U1127" s="789" t="s">
        <v>708</v>
      </c>
      <c r="V1127" s="789"/>
    </row>
    <row r="1128" spans="1:24" s="896" customFormat="1" ht="78" x14ac:dyDescent="0.25">
      <c r="A1128" s="786"/>
      <c r="B1128" s="786"/>
      <c r="C1128" s="786"/>
      <c r="D1128" s="786"/>
      <c r="E1128" s="786"/>
      <c r="F1128" s="786"/>
      <c r="G1128" s="786"/>
      <c r="H1128" s="786"/>
      <c r="I1128" s="786"/>
      <c r="J1128" s="786"/>
      <c r="K1128" s="786"/>
      <c r="L1128" s="786"/>
      <c r="M1128" s="786"/>
      <c r="N1128" s="785" t="s">
        <v>715</v>
      </c>
      <c r="O1128" s="785"/>
      <c r="P1128" s="786" t="s">
        <v>5463</v>
      </c>
      <c r="Q1128" s="786" t="s">
        <v>717</v>
      </c>
      <c r="R1128" s="799"/>
      <c r="S1128" s="799"/>
      <c r="T1128" s="799"/>
      <c r="U1128" s="789" t="s">
        <v>708</v>
      </c>
      <c r="V1128" s="789"/>
    </row>
    <row r="1129" spans="1:24" s="926" customFormat="1" ht="97.5" x14ac:dyDescent="0.25">
      <c r="A1129" s="786"/>
      <c r="B1129" s="786"/>
      <c r="C1129" s="786"/>
      <c r="D1129" s="786"/>
      <c r="E1129" s="786"/>
      <c r="F1129" s="786"/>
      <c r="G1129" s="786"/>
      <c r="H1129" s="786"/>
      <c r="I1129" s="786"/>
      <c r="J1129" s="786"/>
      <c r="K1129" s="786"/>
      <c r="L1129" s="786"/>
      <c r="M1129" s="786"/>
      <c r="N1129" s="785" t="s">
        <v>718</v>
      </c>
      <c r="O1129" s="785"/>
      <c r="P1129" s="786" t="s">
        <v>719</v>
      </c>
      <c r="Q1129" s="786" t="s">
        <v>3807</v>
      </c>
      <c r="R1129" s="799"/>
      <c r="S1129" s="799"/>
      <c r="T1129" s="799"/>
      <c r="U1129" s="789" t="s">
        <v>708</v>
      </c>
      <c r="V1129" s="789"/>
    </row>
    <row r="1130" spans="1:24" s="926" customFormat="1" ht="117" x14ac:dyDescent="0.25">
      <c r="A1130" s="786"/>
      <c r="B1130" s="786"/>
      <c r="C1130" s="786"/>
      <c r="D1130" s="786"/>
      <c r="E1130" s="786"/>
      <c r="F1130" s="786"/>
      <c r="G1130" s="786"/>
      <c r="H1130" s="786"/>
      <c r="I1130" s="786"/>
      <c r="J1130" s="786"/>
      <c r="K1130" s="786"/>
      <c r="L1130" s="786"/>
      <c r="M1130" s="786"/>
      <c r="N1130" s="785" t="s">
        <v>721</v>
      </c>
      <c r="O1130" s="785"/>
      <c r="P1130" s="786" t="s">
        <v>722</v>
      </c>
      <c r="Q1130" s="786" t="s">
        <v>3817</v>
      </c>
      <c r="R1130" s="799"/>
      <c r="S1130" s="799"/>
      <c r="T1130" s="799"/>
      <c r="U1130" s="789" t="s">
        <v>708</v>
      </c>
      <c r="V1130" s="789"/>
    </row>
    <row r="1131" spans="1:24" s="926" customFormat="1" ht="63.75" customHeight="1" x14ac:dyDescent="0.25">
      <c r="A1131" s="786"/>
      <c r="B1131" s="786"/>
      <c r="C1131" s="786"/>
      <c r="D1131" s="786"/>
      <c r="E1131" s="786"/>
      <c r="F1131" s="786"/>
      <c r="G1131" s="786"/>
      <c r="H1131" s="786"/>
      <c r="I1131" s="786"/>
      <c r="J1131" s="786"/>
      <c r="K1131" s="786"/>
      <c r="L1131" s="786"/>
      <c r="M1131" s="786"/>
      <c r="N1131" s="785" t="s">
        <v>724</v>
      </c>
      <c r="O1131" s="785"/>
      <c r="P1131" s="785" t="s">
        <v>725</v>
      </c>
      <c r="Q1131" s="786" t="s">
        <v>5464</v>
      </c>
      <c r="R1131" s="799"/>
      <c r="S1131" s="799"/>
      <c r="T1131" s="799"/>
      <c r="U1131" s="789" t="s">
        <v>708</v>
      </c>
      <c r="V1131" s="789"/>
    </row>
    <row r="1132" spans="1:24" s="936" customFormat="1" ht="63.4" customHeight="1" x14ac:dyDescent="0.3">
      <c r="A1132" s="935"/>
      <c r="B1132" s="907"/>
      <c r="C1132" s="920"/>
      <c r="D1132" s="785"/>
      <c r="E1132" s="785"/>
      <c r="F1132" s="800"/>
      <c r="G1132" s="785"/>
      <c r="H1132" s="785"/>
      <c r="I1132" s="800"/>
      <c r="J1132" s="800"/>
      <c r="K1132" s="800"/>
      <c r="L1132" s="800"/>
      <c r="M1132" s="800"/>
      <c r="N1132" s="791" t="s">
        <v>3012</v>
      </c>
      <c r="O1132" s="791"/>
      <c r="P1132" s="807" t="s">
        <v>3013</v>
      </c>
      <c r="Q1132" s="792" t="s">
        <v>5947</v>
      </c>
      <c r="R1132" s="804" t="s">
        <v>3292</v>
      </c>
      <c r="S1132" s="804"/>
      <c r="T1132" s="804">
        <v>5</v>
      </c>
      <c r="U1132" s="797" t="s">
        <v>4091</v>
      </c>
      <c r="V1132" s="797" t="s">
        <v>2999</v>
      </c>
      <c r="W1132" s="847"/>
      <c r="X1132" s="805"/>
    </row>
    <row r="1133" spans="1:24" s="56" customFormat="1" ht="58.5" x14ac:dyDescent="0.25">
      <c r="A1133" s="784"/>
      <c r="B1133" s="784"/>
      <c r="C1133" s="784"/>
      <c r="D1133" s="784"/>
      <c r="E1133" s="784"/>
      <c r="F1133" s="784"/>
      <c r="G1133" s="784"/>
      <c r="H1133" s="784"/>
      <c r="I1133" s="784"/>
      <c r="J1133" s="784"/>
      <c r="K1133" s="784"/>
      <c r="L1133" s="784"/>
      <c r="M1133" s="784"/>
      <c r="N1133" s="785" t="s">
        <v>3015</v>
      </c>
      <c r="O1133" s="785"/>
      <c r="P1133" s="815" t="s">
        <v>5135</v>
      </c>
      <c r="Q1133" s="815" t="s">
        <v>5136</v>
      </c>
      <c r="R1133" s="799"/>
      <c r="S1133" s="799"/>
      <c r="T1133" s="800"/>
      <c r="U1133" s="786" t="s">
        <v>2999</v>
      </c>
      <c r="V1133" s="786"/>
    </row>
    <row r="1134" spans="1:24" s="801" customFormat="1" ht="78" x14ac:dyDescent="0.25">
      <c r="A1134" s="798"/>
      <c r="B1134" s="798"/>
      <c r="C1134" s="798"/>
      <c r="D1134" s="798"/>
      <c r="E1134" s="798"/>
      <c r="F1134" s="798"/>
      <c r="G1134" s="798"/>
      <c r="H1134" s="798"/>
      <c r="I1134" s="798"/>
      <c r="J1134" s="798"/>
      <c r="K1134" s="798"/>
      <c r="L1134" s="798"/>
      <c r="M1134" s="798"/>
      <c r="N1134" s="785" t="s">
        <v>3018</v>
      </c>
      <c r="O1134" s="785"/>
      <c r="P1134" s="815" t="s">
        <v>3019</v>
      </c>
      <c r="Q1134" s="815" t="s">
        <v>5138</v>
      </c>
      <c r="R1134" s="799"/>
      <c r="S1134" s="799"/>
      <c r="T1134" s="800"/>
      <c r="U1134" s="786" t="s">
        <v>2999</v>
      </c>
      <c r="V1134" s="786"/>
    </row>
    <row r="1135" spans="1:24" s="801" customFormat="1" ht="58.5" x14ac:dyDescent="0.25">
      <c r="A1135" s="798"/>
      <c r="B1135" s="798"/>
      <c r="C1135" s="798"/>
      <c r="D1135" s="798"/>
      <c r="E1135" s="798"/>
      <c r="F1135" s="798"/>
      <c r="G1135" s="798"/>
      <c r="H1135" s="798"/>
      <c r="I1135" s="798"/>
      <c r="J1135" s="798"/>
      <c r="K1135" s="798"/>
      <c r="L1135" s="798"/>
      <c r="M1135" s="798"/>
      <c r="N1135" s="785" t="s">
        <v>5143</v>
      </c>
      <c r="O1135" s="785"/>
      <c r="P1135" s="815" t="s">
        <v>3022</v>
      </c>
      <c r="Q1135" s="815" t="s">
        <v>5139</v>
      </c>
      <c r="R1135" s="799"/>
      <c r="S1135" s="799"/>
      <c r="T1135" s="800"/>
      <c r="U1135" s="786" t="s">
        <v>2999</v>
      </c>
      <c r="V1135" s="786"/>
    </row>
    <row r="1136" spans="1:24" s="801" customFormat="1" ht="58.5" x14ac:dyDescent="0.25">
      <c r="A1136" s="798"/>
      <c r="B1136" s="798"/>
      <c r="C1136" s="798"/>
      <c r="D1136" s="798"/>
      <c r="E1136" s="798"/>
      <c r="F1136" s="798"/>
      <c r="G1136" s="798"/>
      <c r="H1136" s="798"/>
      <c r="I1136" s="798"/>
      <c r="J1136" s="798"/>
      <c r="K1136" s="798"/>
      <c r="L1136" s="798"/>
      <c r="M1136" s="798"/>
      <c r="N1136" s="785" t="s">
        <v>5414</v>
      </c>
      <c r="O1136" s="785"/>
      <c r="P1136" s="815" t="s">
        <v>3025</v>
      </c>
      <c r="Q1136" s="815" t="s">
        <v>5140</v>
      </c>
      <c r="R1136" s="799"/>
      <c r="S1136" s="799"/>
      <c r="T1136" s="800"/>
      <c r="U1136" s="786" t="s">
        <v>2999</v>
      </c>
      <c r="V1136" s="786"/>
    </row>
    <row r="1137" spans="1:24" s="801" customFormat="1" ht="58.5" x14ac:dyDescent="0.25">
      <c r="A1137" s="798"/>
      <c r="B1137" s="798"/>
      <c r="C1137" s="798"/>
      <c r="D1137" s="798"/>
      <c r="E1137" s="798"/>
      <c r="F1137" s="798"/>
      <c r="G1137" s="798"/>
      <c r="H1137" s="798"/>
      <c r="I1137" s="798"/>
      <c r="J1137" s="798"/>
      <c r="K1137" s="798"/>
      <c r="L1137" s="798"/>
      <c r="M1137" s="798"/>
      <c r="N1137" s="785" t="s">
        <v>3027</v>
      </c>
      <c r="O1137" s="785"/>
      <c r="P1137" s="815" t="s">
        <v>3028</v>
      </c>
      <c r="Q1137" s="815" t="s">
        <v>5141</v>
      </c>
      <c r="R1137" s="799"/>
      <c r="S1137" s="799"/>
      <c r="T1137" s="800"/>
      <c r="U1137" s="786" t="s">
        <v>2999</v>
      </c>
      <c r="V1137" s="786"/>
    </row>
    <row r="1138" spans="1:24" s="801" customFormat="1" ht="78" x14ac:dyDescent="0.25">
      <c r="A1138" s="798"/>
      <c r="B1138" s="798"/>
      <c r="C1138" s="798"/>
      <c r="D1138" s="798"/>
      <c r="E1138" s="798"/>
      <c r="F1138" s="798"/>
      <c r="G1138" s="798"/>
      <c r="H1138" s="798"/>
      <c r="I1138" s="798"/>
      <c r="J1138" s="798"/>
      <c r="K1138" s="798"/>
      <c r="L1138" s="798"/>
      <c r="M1138" s="798"/>
      <c r="N1138" s="785" t="s">
        <v>3030</v>
      </c>
      <c r="O1138" s="785"/>
      <c r="P1138" s="815" t="s">
        <v>5415</v>
      </c>
      <c r="Q1138" s="815" t="s">
        <v>5416</v>
      </c>
      <c r="R1138" s="799"/>
      <c r="S1138" s="799"/>
      <c r="T1138" s="800"/>
      <c r="U1138" s="786" t="s">
        <v>2999</v>
      </c>
      <c r="V1138" s="786"/>
    </row>
    <row r="1139" spans="1:24" s="801" customFormat="1" ht="102.75" customHeight="1" x14ac:dyDescent="0.25">
      <c r="A1139" s="798"/>
      <c r="B1139" s="798"/>
      <c r="C1139" s="798"/>
      <c r="D1139" s="798"/>
      <c r="E1139" s="798"/>
      <c r="F1139" s="798"/>
      <c r="G1139" s="798"/>
      <c r="H1139" s="798"/>
      <c r="I1139" s="798"/>
      <c r="J1139" s="798"/>
      <c r="K1139" s="798"/>
      <c r="L1139" s="798"/>
      <c r="M1139" s="798"/>
      <c r="N1139" s="785" t="s">
        <v>3033</v>
      </c>
      <c r="O1139" s="785"/>
      <c r="P1139" s="815" t="s">
        <v>3034</v>
      </c>
      <c r="Q1139" s="815" t="s">
        <v>5142</v>
      </c>
      <c r="R1139" s="799"/>
      <c r="S1139" s="799"/>
      <c r="T1139" s="800"/>
      <c r="U1139" s="786" t="s">
        <v>2999</v>
      </c>
      <c r="V1139" s="786"/>
    </row>
    <row r="1140" spans="1:24" s="801" customFormat="1" ht="63.75" customHeight="1" x14ac:dyDescent="0.25">
      <c r="A1140" s="798"/>
      <c r="B1140" s="798"/>
      <c r="C1140" s="798"/>
      <c r="D1140" s="798"/>
      <c r="E1140" s="798"/>
      <c r="F1140" s="798"/>
      <c r="G1140" s="798"/>
      <c r="H1140" s="798"/>
      <c r="I1140" s="798"/>
      <c r="J1140" s="798"/>
      <c r="K1140" s="798"/>
      <c r="L1140" s="798"/>
      <c r="M1140" s="798"/>
      <c r="N1140" s="785" t="s">
        <v>3042</v>
      </c>
      <c r="O1140" s="785"/>
      <c r="P1140" s="815" t="s">
        <v>3797</v>
      </c>
      <c r="Q1140" s="815" t="s">
        <v>5145</v>
      </c>
      <c r="R1140" s="799"/>
      <c r="S1140" s="799"/>
      <c r="T1140" s="800"/>
      <c r="U1140" s="786" t="s">
        <v>2999</v>
      </c>
      <c r="V1140" s="786"/>
    </row>
    <row r="1141" spans="1:24" s="801" customFormat="1" ht="117" x14ac:dyDescent="0.25">
      <c r="A1141" s="798"/>
      <c r="B1141" s="798"/>
      <c r="C1141" s="798"/>
      <c r="D1141" s="798"/>
      <c r="E1141" s="798"/>
      <c r="F1141" s="798"/>
      <c r="G1141" s="798"/>
      <c r="H1141" s="798"/>
      <c r="I1141" s="798"/>
      <c r="J1141" s="798"/>
      <c r="K1141" s="798"/>
      <c r="L1141" s="798"/>
      <c r="M1141" s="798"/>
      <c r="N1141" s="785" t="s">
        <v>3044</v>
      </c>
      <c r="O1141" s="785"/>
      <c r="P1141" s="815" t="s">
        <v>3045</v>
      </c>
      <c r="Q1141" s="815" t="s">
        <v>5146</v>
      </c>
      <c r="R1141" s="799"/>
      <c r="S1141" s="799"/>
      <c r="T1141" s="800"/>
      <c r="U1141" s="786" t="s">
        <v>2999</v>
      </c>
      <c r="V1141" s="786"/>
    </row>
    <row r="1142" spans="1:24" s="801" customFormat="1" ht="78" x14ac:dyDescent="0.25">
      <c r="A1142" s="798"/>
      <c r="B1142" s="798"/>
      <c r="C1142" s="798"/>
      <c r="D1142" s="798"/>
      <c r="E1142" s="798"/>
      <c r="F1142" s="798"/>
      <c r="G1142" s="798"/>
      <c r="H1142" s="798"/>
      <c r="I1142" s="798"/>
      <c r="J1142" s="798"/>
      <c r="K1142" s="798"/>
      <c r="L1142" s="798"/>
      <c r="M1142" s="798"/>
      <c r="N1142" s="785" t="s">
        <v>3047</v>
      </c>
      <c r="O1142" s="785"/>
      <c r="P1142" s="815" t="s">
        <v>3048</v>
      </c>
      <c r="Q1142" s="815" t="s">
        <v>5147</v>
      </c>
      <c r="R1142" s="799"/>
      <c r="S1142" s="799"/>
      <c r="T1142" s="800"/>
      <c r="U1142" s="786" t="s">
        <v>2999</v>
      </c>
      <c r="V1142" s="786"/>
    </row>
    <row r="1143" spans="1:24" s="801" customFormat="1" ht="78" x14ac:dyDescent="0.25">
      <c r="A1143" s="798"/>
      <c r="B1143" s="798"/>
      <c r="C1143" s="798"/>
      <c r="D1143" s="798"/>
      <c r="E1143" s="798"/>
      <c r="F1143" s="798"/>
      <c r="G1143" s="798"/>
      <c r="H1143" s="798"/>
      <c r="I1143" s="798"/>
      <c r="J1143" s="798"/>
      <c r="K1143" s="798"/>
      <c r="L1143" s="798"/>
      <c r="M1143" s="798"/>
      <c r="N1143" s="785" t="s">
        <v>3050</v>
      </c>
      <c r="O1143" s="785"/>
      <c r="P1143" s="815" t="s">
        <v>3052</v>
      </c>
      <c r="Q1143" s="815" t="s">
        <v>5148</v>
      </c>
      <c r="R1143" s="799"/>
      <c r="S1143" s="799"/>
      <c r="T1143" s="800"/>
      <c r="U1143" s="786" t="s">
        <v>2999</v>
      </c>
      <c r="V1143" s="786"/>
    </row>
    <row r="1144" spans="1:24" s="801" customFormat="1" ht="58.5" x14ac:dyDescent="0.25">
      <c r="A1144" s="798"/>
      <c r="B1144" s="798"/>
      <c r="C1144" s="798"/>
      <c r="D1144" s="798"/>
      <c r="E1144" s="798"/>
      <c r="F1144" s="798"/>
      <c r="G1144" s="798"/>
      <c r="H1144" s="798"/>
      <c r="I1144" s="798"/>
      <c r="J1144" s="798"/>
      <c r="K1144" s="798"/>
      <c r="L1144" s="798"/>
      <c r="M1144" s="798"/>
      <c r="N1144" s="785" t="s">
        <v>3053</v>
      </c>
      <c r="O1144" s="785"/>
      <c r="P1144" s="815" t="s">
        <v>3055</v>
      </c>
      <c r="Q1144" s="815" t="s">
        <v>5149</v>
      </c>
      <c r="R1144" s="799"/>
      <c r="S1144" s="799"/>
      <c r="T1144" s="800"/>
      <c r="U1144" s="786" t="s">
        <v>2999</v>
      </c>
      <c r="V1144" s="786"/>
    </row>
    <row r="1145" spans="1:24" s="801" customFormat="1" ht="58.5" x14ac:dyDescent="0.25">
      <c r="A1145" s="798"/>
      <c r="B1145" s="798"/>
      <c r="C1145" s="798"/>
      <c r="D1145" s="798"/>
      <c r="E1145" s="798"/>
      <c r="F1145" s="798"/>
      <c r="G1145" s="798"/>
      <c r="H1145" s="798"/>
      <c r="I1145" s="798"/>
      <c r="J1145" s="798"/>
      <c r="K1145" s="798"/>
      <c r="L1145" s="798"/>
      <c r="M1145" s="798"/>
      <c r="N1145" s="785" t="s">
        <v>3056</v>
      </c>
      <c r="O1145" s="785"/>
      <c r="P1145" s="815" t="s">
        <v>3058</v>
      </c>
      <c r="Q1145" s="815" t="s">
        <v>3836</v>
      </c>
      <c r="R1145" s="799"/>
      <c r="S1145" s="799"/>
      <c r="T1145" s="800"/>
      <c r="U1145" s="786" t="s">
        <v>2999</v>
      </c>
      <c r="V1145" s="786"/>
    </row>
    <row r="1146" spans="1:24" s="801" customFormat="1" ht="58.5" x14ac:dyDescent="0.25">
      <c r="A1146" s="798"/>
      <c r="B1146" s="798"/>
      <c r="C1146" s="798"/>
      <c r="D1146" s="798"/>
      <c r="E1146" s="798"/>
      <c r="F1146" s="798"/>
      <c r="G1146" s="798"/>
      <c r="H1146" s="798"/>
      <c r="I1146" s="798"/>
      <c r="J1146" s="798"/>
      <c r="K1146" s="798"/>
      <c r="L1146" s="798"/>
      <c r="M1146" s="798"/>
      <c r="N1146" s="785" t="s">
        <v>3059</v>
      </c>
      <c r="O1146" s="785"/>
      <c r="P1146" s="815" t="s">
        <v>3061</v>
      </c>
      <c r="Q1146" s="815" t="s">
        <v>5150</v>
      </c>
      <c r="R1146" s="799"/>
      <c r="S1146" s="799"/>
      <c r="T1146" s="800"/>
      <c r="U1146" s="786" t="s">
        <v>2999</v>
      </c>
      <c r="V1146" s="786"/>
    </row>
    <row r="1147" spans="1:24" s="801" customFormat="1" ht="78" x14ac:dyDescent="0.25">
      <c r="A1147" s="798"/>
      <c r="B1147" s="798"/>
      <c r="C1147" s="798"/>
      <c r="D1147" s="798"/>
      <c r="E1147" s="798"/>
      <c r="F1147" s="798"/>
      <c r="G1147" s="798"/>
      <c r="H1147" s="798"/>
      <c r="I1147" s="798"/>
      <c r="J1147" s="798"/>
      <c r="K1147" s="798"/>
      <c r="L1147" s="798"/>
      <c r="M1147" s="798"/>
      <c r="N1147" s="785" t="s">
        <v>3062</v>
      </c>
      <c r="O1147" s="785"/>
      <c r="P1147" s="815" t="s">
        <v>3063</v>
      </c>
      <c r="Q1147" s="815" t="s">
        <v>5151</v>
      </c>
      <c r="R1147" s="799"/>
      <c r="S1147" s="799"/>
      <c r="T1147" s="800"/>
      <c r="U1147" s="786" t="s">
        <v>2999</v>
      </c>
      <c r="V1147" s="786"/>
    </row>
    <row r="1148" spans="1:24" s="801" customFormat="1" ht="78" x14ac:dyDescent="0.25">
      <c r="A1148" s="798"/>
      <c r="B1148" s="798"/>
      <c r="C1148" s="798"/>
      <c r="D1148" s="798"/>
      <c r="E1148" s="798"/>
      <c r="F1148" s="798"/>
      <c r="G1148" s="798"/>
      <c r="H1148" s="798"/>
      <c r="I1148" s="798"/>
      <c r="J1148" s="798"/>
      <c r="K1148" s="798"/>
      <c r="L1148" s="798"/>
      <c r="M1148" s="798"/>
      <c r="N1148" s="785" t="s">
        <v>3067</v>
      </c>
      <c r="O1148" s="785"/>
      <c r="P1148" s="815" t="s">
        <v>5152</v>
      </c>
      <c r="Q1148" s="815" t="s">
        <v>5153</v>
      </c>
      <c r="R1148" s="799"/>
      <c r="S1148" s="799"/>
      <c r="T1148" s="800"/>
      <c r="U1148" s="786" t="s">
        <v>2999</v>
      </c>
      <c r="V1148" s="786"/>
    </row>
    <row r="1149" spans="1:24" s="936" customFormat="1" ht="101.25" customHeight="1" x14ac:dyDescent="0.3">
      <c r="A1149" s="935"/>
      <c r="B1149" s="907"/>
      <c r="C1149" s="920"/>
      <c r="D1149" s="785"/>
      <c r="E1149" s="785"/>
      <c r="F1149" s="800"/>
      <c r="G1149" s="785"/>
      <c r="H1149" s="785"/>
      <c r="I1149" s="800"/>
      <c r="J1149" s="800"/>
      <c r="K1149" s="800"/>
      <c r="L1149" s="800"/>
      <c r="M1149" s="800"/>
      <c r="N1149" s="791" t="s">
        <v>3440</v>
      </c>
      <c r="O1149" s="791"/>
      <c r="P1149" s="786" t="s">
        <v>3441</v>
      </c>
      <c r="Q1149" s="792" t="s">
        <v>5941</v>
      </c>
      <c r="R1149" s="787" t="s">
        <v>3292</v>
      </c>
      <c r="S1149" s="787"/>
      <c r="T1149" s="787">
        <v>5</v>
      </c>
      <c r="U1149" s="797" t="s">
        <v>4091</v>
      </c>
      <c r="V1149" s="797" t="s">
        <v>3251</v>
      </c>
      <c r="W1149" s="847"/>
      <c r="X1149" s="805"/>
    </row>
    <row r="1150" spans="1:24" s="772" customFormat="1" ht="175.5" customHeight="1" x14ac:dyDescent="0.3">
      <c r="A1150" s="766"/>
      <c r="B1150" s="907"/>
      <c r="C1150" s="767"/>
      <c r="D1150" s="816"/>
      <c r="E1150" s="816"/>
      <c r="F1150" s="820"/>
      <c r="G1150" s="816"/>
      <c r="H1150" s="816"/>
      <c r="I1150" s="820"/>
      <c r="J1150" s="820"/>
      <c r="K1150" s="785"/>
      <c r="L1150" s="785" t="s">
        <v>5942</v>
      </c>
      <c r="M1150" s="816" t="s">
        <v>5943</v>
      </c>
      <c r="N1150" s="791"/>
      <c r="O1150" s="807"/>
      <c r="P1150" s="807"/>
      <c r="Q1150" s="792" t="s">
        <v>5944</v>
      </c>
      <c r="R1150" s="787" t="s">
        <v>3444</v>
      </c>
      <c r="S1150" s="885">
        <v>2335318</v>
      </c>
      <c r="T1150" s="919"/>
      <c r="U1150" s="808" t="s">
        <v>3251</v>
      </c>
      <c r="V1150" s="808"/>
      <c r="W1150" s="770"/>
      <c r="X1150" s="771"/>
    </row>
    <row r="1151" spans="1:24" s="61" customFormat="1" ht="39" x14ac:dyDescent="0.25">
      <c r="A1151" s="806"/>
      <c r="B1151" s="806"/>
      <c r="C1151" s="806"/>
      <c r="D1151" s="806"/>
      <c r="E1151" s="806"/>
      <c r="F1151" s="806"/>
      <c r="G1151" s="806"/>
      <c r="H1151" s="806"/>
      <c r="I1151" s="806"/>
      <c r="J1151" s="806"/>
      <c r="K1151" s="806"/>
      <c r="L1151" s="806"/>
      <c r="M1151" s="806"/>
      <c r="N1151" s="789"/>
      <c r="O1151" s="789"/>
      <c r="P1151" s="789"/>
      <c r="Q1151" s="789" t="s">
        <v>3445</v>
      </c>
      <c r="R1151" s="787" t="s">
        <v>3446</v>
      </c>
      <c r="S1151" s="885">
        <v>2137960</v>
      </c>
      <c r="T1151" s="919"/>
      <c r="U1151" s="789" t="s">
        <v>3251</v>
      </c>
      <c r="V1151" s="789"/>
    </row>
    <row r="1152" spans="1:24" s="61" customFormat="1" ht="39" x14ac:dyDescent="0.25">
      <c r="A1152" s="806"/>
      <c r="B1152" s="806"/>
      <c r="C1152" s="806"/>
      <c r="D1152" s="806"/>
      <c r="E1152" s="806"/>
      <c r="F1152" s="806"/>
      <c r="G1152" s="806"/>
      <c r="H1152" s="806"/>
      <c r="I1152" s="806"/>
      <c r="J1152" s="806"/>
      <c r="K1152" s="806"/>
      <c r="L1152" s="806"/>
      <c r="M1152" s="806"/>
      <c r="N1152" s="789"/>
      <c r="O1152" s="789"/>
      <c r="P1152" s="789"/>
      <c r="Q1152" s="789" t="s">
        <v>3447</v>
      </c>
      <c r="R1152" s="787" t="s">
        <v>3448</v>
      </c>
      <c r="S1152" s="885">
        <v>56377</v>
      </c>
      <c r="T1152" s="919"/>
      <c r="U1152" s="789" t="s">
        <v>3251</v>
      </c>
      <c r="V1152" s="789"/>
    </row>
    <row r="1153" spans="1:22" s="57" customFormat="1" ht="39" x14ac:dyDescent="0.25">
      <c r="A1153" s="806"/>
      <c r="B1153" s="806"/>
      <c r="C1153" s="806"/>
      <c r="D1153" s="806"/>
      <c r="E1153" s="806"/>
      <c r="F1153" s="806"/>
      <c r="G1153" s="806"/>
      <c r="H1153" s="806"/>
      <c r="I1153" s="806"/>
      <c r="J1153" s="806"/>
      <c r="K1153" s="806"/>
      <c r="L1153" s="806"/>
      <c r="M1153" s="806"/>
      <c r="N1153" s="789"/>
      <c r="O1153" s="789"/>
      <c r="P1153" s="789"/>
      <c r="Q1153" s="789" t="s">
        <v>3449</v>
      </c>
      <c r="R1153" s="787" t="s">
        <v>3450</v>
      </c>
      <c r="S1153" s="885">
        <v>18968</v>
      </c>
      <c r="T1153" s="919"/>
      <c r="U1153" s="789" t="s">
        <v>3251</v>
      </c>
      <c r="V1153" s="789"/>
    </row>
    <row r="1154" spans="1:22" s="57" customFormat="1" ht="39" x14ac:dyDescent="0.25">
      <c r="A1154" s="806"/>
      <c r="B1154" s="806"/>
      <c r="C1154" s="806"/>
      <c r="D1154" s="806"/>
      <c r="E1154" s="806"/>
      <c r="F1154" s="806"/>
      <c r="G1154" s="806"/>
      <c r="H1154" s="806"/>
      <c r="I1154" s="806"/>
      <c r="J1154" s="806"/>
      <c r="K1154" s="806"/>
      <c r="L1154" s="806"/>
      <c r="M1154" s="806"/>
      <c r="N1154" s="789"/>
      <c r="O1154" s="789"/>
      <c r="P1154" s="789"/>
      <c r="Q1154" s="789" t="s">
        <v>3451</v>
      </c>
      <c r="R1154" s="787" t="s">
        <v>3452</v>
      </c>
      <c r="S1154" s="885">
        <v>196435</v>
      </c>
      <c r="T1154" s="919"/>
      <c r="U1154" s="789" t="s">
        <v>3251</v>
      </c>
      <c r="V1154" s="789"/>
    </row>
    <row r="1155" spans="1:22" s="57" customFormat="1" ht="39" x14ac:dyDescent="0.25">
      <c r="A1155" s="806"/>
      <c r="B1155" s="806"/>
      <c r="C1155" s="806"/>
      <c r="D1155" s="806"/>
      <c r="E1155" s="806"/>
      <c r="F1155" s="806"/>
      <c r="G1155" s="806"/>
      <c r="H1155" s="806"/>
      <c r="I1155" s="806"/>
      <c r="J1155" s="806"/>
      <c r="K1155" s="806"/>
      <c r="L1155" s="806"/>
      <c r="M1155" s="806"/>
      <c r="N1155" s="789"/>
      <c r="O1155" s="789"/>
      <c r="P1155" s="789"/>
      <c r="Q1155" s="789" t="s">
        <v>3453</v>
      </c>
      <c r="R1155" s="787" t="s">
        <v>3450</v>
      </c>
      <c r="S1155" s="885">
        <v>7348</v>
      </c>
      <c r="T1155" s="919"/>
      <c r="U1155" s="789" t="s">
        <v>3251</v>
      </c>
      <c r="V1155" s="789"/>
    </row>
    <row r="1156" spans="1:22" s="57" customFormat="1" ht="39" x14ac:dyDescent="0.25">
      <c r="A1156" s="806"/>
      <c r="B1156" s="806"/>
      <c r="C1156" s="806"/>
      <c r="D1156" s="806"/>
      <c r="E1156" s="806"/>
      <c r="F1156" s="806"/>
      <c r="G1156" s="806"/>
      <c r="H1156" s="806"/>
      <c r="I1156" s="806"/>
      <c r="J1156" s="806"/>
      <c r="K1156" s="806"/>
      <c r="L1156" s="806"/>
      <c r="M1156" s="806"/>
      <c r="N1156" s="789"/>
      <c r="O1156" s="789"/>
      <c r="P1156" s="789"/>
      <c r="Q1156" s="789" t="s">
        <v>3454</v>
      </c>
      <c r="R1156" s="787"/>
      <c r="S1156" s="885">
        <v>50933</v>
      </c>
      <c r="T1156" s="919"/>
      <c r="U1156" s="789" t="s">
        <v>3251</v>
      </c>
      <c r="V1156" s="789"/>
    </row>
    <row r="1157" spans="1:22" s="57" customFormat="1" ht="39" x14ac:dyDescent="0.25">
      <c r="A1157" s="806"/>
      <c r="B1157" s="806"/>
      <c r="C1157" s="806"/>
      <c r="D1157" s="806"/>
      <c r="E1157" s="806"/>
      <c r="F1157" s="806"/>
      <c r="G1157" s="806"/>
      <c r="H1157" s="806"/>
      <c r="I1157" s="806"/>
      <c r="J1157" s="806"/>
      <c r="K1157" s="806"/>
      <c r="L1157" s="806"/>
      <c r="M1157" s="806"/>
      <c r="N1157" s="789"/>
      <c r="O1157" s="789"/>
      <c r="P1157" s="789"/>
      <c r="Q1157" s="789" t="s">
        <v>3455</v>
      </c>
      <c r="R1157" s="787" t="s">
        <v>3456</v>
      </c>
      <c r="S1157" s="885">
        <v>4889</v>
      </c>
      <c r="T1157" s="919"/>
      <c r="U1157" s="789" t="s">
        <v>3251</v>
      </c>
      <c r="V1157" s="789"/>
    </row>
    <row r="1158" spans="1:22" s="57" customFormat="1" ht="39" x14ac:dyDescent="0.25">
      <c r="A1158" s="806"/>
      <c r="B1158" s="806"/>
      <c r="C1158" s="806"/>
      <c r="D1158" s="806"/>
      <c r="E1158" s="806"/>
      <c r="F1158" s="806"/>
      <c r="G1158" s="806"/>
      <c r="H1158" s="806"/>
      <c r="I1158" s="806"/>
      <c r="J1158" s="806"/>
      <c r="K1158" s="806"/>
      <c r="L1158" s="806"/>
      <c r="M1158" s="806"/>
      <c r="N1158" s="789"/>
      <c r="O1158" s="789"/>
      <c r="P1158" s="789"/>
      <c r="Q1158" s="789" t="s">
        <v>3457</v>
      </c>
      <c r="R1158" s="787" t="s">
        <v>3458</v>
      </c>
      <c r="S1158" s="885">
        <v>2093</v>
      </c>
      <c r="T1158" s="919"/>
      <c r="U1158" s="789" t="s">
        <v>3251</v>
      </c>
      <c r="V1158" s="789"/>
    </row>
    <row r="1159" spans="1:22" s="57" customFormat="1" ht="39" x14ac:dyDescent="0.25">
      <c r="A1159" s="806"/>
      <c r="B1159" s="806"/>
      <c r="C1159" s="806"/>
      <c r="D1159" s="806"/>
      <c r="E1159" s="806"/>
      <c r="F1159" s="806"/>
      <c r="G1159" s="806"/>
      <c r="H1159" s="806"/>
      <c r="I1159" s="806"/>
      <c r="J1159" s="806"/>
      <c r="K1159" s="806"/>
      <c r="L1159" s="806"/>
      <c r="M1159" s="806"/>
      <c r="N1159" s="789"/>
      <c r="O1159" s="789"/>
      <c r="P1159" s="789"/>
      <c r="Q1159" s="789" t="s">
        <v>3459</v>
      </c>
      <c r="R1159" s="787" t="s">
        <v>3460</v>
      </c>
      <c r="S1159" s="885">
        <v>48606</v>
      </c>
      <c r="T1159" s="919"/>
      <c r="U1159" s="789" t="s">
        <v>3251</v>
      </c>
      <c r="V1159" s="789"/>
    </row>
    <row r="1160" spans="1:22" s="57" customFormat="1" ht="39" x14ac:dyDescent="0.25">
      <c r="A1160" s="806"/>
      <c r="B1160" s="806"/>
      <c r="C1160" s="806"/>
      <c r="D1160" s="806"/>
      <c r="E1160" s="806"/>
      <c r="F1160" s="806"/>
      <c r="G1160" s="806"/>
      <c r="H1160" s="806"/>
      <c r="I1160" s="806"/>
      <c r="J1160" s="806"/>
      <c r="K1160" s="806"/>
      <c r="L1160" s="806"/>
      <c r="M1160" s="806"/>
      <c r="N1160" s="789"/>
      <c r="O1160" s="789"/>
      <c r="P1160" s="789"/>
      <c r="Q1160" s="789" t="s">
        <v>3461</v>
      </c>
      <c r="R1160" s="787" t="s">
        <v>3448</v>
      </c>
      <c r="S1160" s="885">
        <v>12797</v>
      </c>
      <c r="T1160" s="919"/>
      <c r="U1160" s="789" t="s">
        <v>3251</v>
      </c>
      <c r="V1160" s="789"/>
    </row>
    <row r="1161" spans="1:22" s="56" customFormat="1" ht="78" x14ac:dyDescent="0.25">
      <c r="A1161" s="784"/>
      <c r="B1161" s="784"/>
      <c r="C1161" s="784"/>
      <c r="D1161" s="784"/>
      <c r="E1161" s="784"/>
      <c r="F1161" s="784"/>
      <c r="G1161" s="784"/>
      <c r="H1161" s="784"/>
      <c r="I1161" s="784"/>
      <c r="J1161" s="784"/>
      <c r="K1161" s="784"/>
      <c r="L1161" s="784"/>
      <c r="M1161" s="784"/>
      <c r="N1161" s="785" t="s">
        <v>3462</v>
      </c>
      <c r="O1161" s="785"/>
      <c r="P1161" s="786" t="s">
        <v>3463</v>
      </c>
      <c r="Q1161" s="786" t="s">
        <v>3771</v>
      </c>
      <c r="R1161" s="800"/>
      <c r="S1161" s="800"/>
      <c r="T1161" s="800"/>
      <c r="U1161" s="789" t="s">
        <v>3251</v>
      </c>
      <c r="V1161" s="789"/>
    </row>
    <row r="1162" spans="1:22" s="921" customFormat="1" ht="78" x14ac:dyDescent="0.3">
      <c r="A1162" s="920"/>
      <c r="B1162" s="920"/>
      <c r="C1162" s="920"/>
      <c r="D1162" s="920"/>
      <c r="E1162" s="920"/>
      <c r="F1162" s="920"/>
      <c r="G1162" s="920"/>
      <c r="H1162" s="920"/>
      <c r="I1162" s="920"/>
      <c r="J1162" s="920"/>
      <c r="K1162" s="920"/>
      <c r="L1162" s="920"/>
      <c r="M1162" s="920"/>
      <c r="N1162" s="785" t="s">
        <v>3464</v>
      </c>
      <c r="O1162" s="785"/>
      <c r="P1162" s="815" t="s">
        <v>3465</v>
      </c>
      <c r="Q1162" s="815" t="s">
        <v>3466</v>
      </c>
      <c r="R1162" s="800"/>
      <c r="S1162" s="800"/>
      <c r="T1162" s="800"/>
      <c r="U1162" s="789" t="s">
        <v>3251</v>
      </c>
      <c r="V1162" s="789"/>
    </row>
    <row r="1163" spans="1:22" s="921" customFormat="1" ht="136.5" x14ac:dyDescent="0.3">
      <c r="A1163" s="920"/>
      <c r="B1163" s="920"/>
      <c r="C1163" s="920"/>
      <c r="D1163" s="920"/>
      <c r="E1163" s="920"/>
      <c r="F1163" s="920"/>
      <c r="G1163" s="920"/>
      <c r="H1163" s="920"/>
      <c r="I1163" s="920"/>
      <c r="J1163" s="920"/>
      <c r="K1163" s="920"/>
      <c r="L1163" s="920"/>
      <c r="M1163" s="920"/>
      <c r="N1163" s="785" t="s">
        <v>3467</v>
      </c>
      <c r="O1163" s="785"/>
      <c r="P1163" s="815" t="s">
        <v>5130</v>
      </c>
      <c r="Q1163" s="815" t="s">
        <v>5202</v>
      </c>
      <c r="R1163" s="800"/>
      <c r="S1163" s="800"/>
      <c r="T1163" s="800"/>
      <c r="U1163" s="789" t="s">
        <v>3251</v>
      </c>
      <c r="V1163" s="789"/>
    </row>
    <row r="1164" spans="1:22" s="921" customFormat="1" ht="78" x14ac:dyDescent="0.3">
      <c r="A1164" s="920"/>
      <c r="B1164" s="920"/>
      <c r="C1164" s="920"/>
      <c r="D1164" s="920"/>
      <c r="E1164" s="920"/>
      <c r="F1164" s="920"/>
      <c r="G1164" s="920"/>
      <c r="H1164" s="920"/>
      <c r="I1164" s="920"/>
      <c r="J1164" s="920"/>
      <c r="K1164" s="920"/>
      <c r="L1164" s="920"/>
      <c r="M1164" s="920"/>
      <c r="N1164" s="785" t="s">
        <v>3468</v>
      </c>
      <c r="O1164" s="785"/>
      <c r="P1164" s="815" t="s">
        <v>5133</v>
      </c>
      <c r="Q1164" s="815" t="s">
        <v>5134</v>
      </c>
      <c r="R1164" s="800"/>
      <c r="S1164" s="800"/>
      <c r="T1164" s="800"/>
      <c r="U1164" s="789" t="s">
        <v>3251</v>
      </c>
      <c r="V1164" s="789"/>
    </row>
    <row r="1165" spans="1:22" s="921" customFormat="1" ht="84" customHeight="1" x14ac:dyDescent="0.3">
      <c r="A1165" s="920"/>
      <c r="B1165" s="920"/>
      <c r="C1165" s="920"/>
      <c r="D1165" s="920"/>
      <c r="E1165" s="920"/>
      <c r="F1165" s="920"/>
      <c r="G1165" s="920"/>
      <c r="H1165" s="920"/>
      <c r="I1165" s="920"/>
      <c r="J1165" s="920"/>
      <c r="K1165" s="920"/>
      <c r="L1165" s="920"/>
      <c r="M1165" s="920"/>
      <c r="N1165" s="785" t="s">
        <v>3469</v>
      </c>
      <c r="O1165" s="785"/>
      <c r="P1165" s="786" t="s">
        <v>5412</v>
      </c>
      <c r="Q1165" s="786" t="s">
        <v>3815</v>
      </c>
      <c r="R1165" s="800"/>
      <c r="S1165" s="800"/>
      <c r="T1165" s="800"/>
      <c r="U1165" s="789" t="s">
        <v>3251</v>
      </c>
      <c r="V1165" s="789"/>
    </row>
    <row r="1166" spans="1:22" s="921" customFormat="1" ht="58.5" x14ac:dyDescent="0.3">
      <c r="A1166" s="920"/>
      <c r="B1166" s="920"/>
      <c r="C1166" s="920"/>
      <c r="D1166" s="920"/>
      <c r="E1166" s="920"/>
      <c r="F1166" s="920"/>
      <c r="G1166" s="920"/>
      <c r="H1166" s="920"/>
      <c r="I1166" s="920"/>
      <c r="J1166" s="920"/>
      <c r="K1166" s="920"/>
      <c r="L1166" s="920"/>
      <c r="M1166" s="920"/>
      <c r="N1166" s="785" t="s">
        <v>3470</v>
      </c>
      <c r="O1166" s="785"/>
      <c r="P1166" s="786" t="s">
        <v>3471</v>
      </c>
      <c r="Q1166" s="786" t="s">
        <v>3823</v>
      </c>
      <c r="R1166" s="800"/>
      <c r="S1166" s="800"/>
      <c r="T1166" s="800"/>
      <c r="U1166" s="789" t="s">
        <v>3251</v>
      </c>
      <c r="V1166" s="789"/>
    </row>
    <row r="1167" spans="1:22" s="922" customFormat="1" ht="97.5" x14ac:dyDescent="0.3">
      <c r="A1167" s="920"/>
      <c r="B1167" s="920"/>
      <c r="C1167" s="920"/>
      <c r="D1167" s="920"/>
      <c r="E1167" s="920"/>
      <c r="F1167" s="920"/>
      <c r="G1167" s="920"/>
      <c r="H1167" s="920"/>
      <c r="I1167" s="920"/>
      <c r="J1167" s="920"/>
      <c r="K1167" s="920"/>
      <c r="L1167" s="920"/>
      <c r="M1167" s="920"/>
      <c r="N1167" s="785" t="s">
        <v>3472</v>
      </c>
      <c r="O1167" s="785"/>
      <c r="P1167" s="815" t="s">
        <v>5203</v>
      </c>
      <c r="Q1167" s="815" t="s">
        <v>5204</v>
      </c>
      <c r="R1167" s="800"/>
      <c r="S1167" s="800"/>
      <c r="T1167" s="800"/>
      <c r="U1167" s="789" t="s">
        <v>3251</v>
      </c>
      <c r="V1167" s="789"/>
    </row>
    <row r="1168" spans="1:22" s="922" customFormat="1" ht="97.5" x14ac:dyDescent="0.3">
      <c r="A1168" s="920"/>
      <c r="B1168" s="920"/>
      <c r="C1168" s="920"/>
      <c r="D1168" s="920"/>
      <c r="E1168" s="920"/>
      <c r="F1168" s="920"/>
      <c r="G1168" s="920"/>
      <c r="H1168" s="920"/>
      <c r="I1168" s="920"/>
      <c r="J1168" s="920"/>
      <c r="K1168" s="920"/>
      <c r="L1168" s="920"/>
      <c r="M1168" s="920"/>
      <c r="N1168" s="785" t="s">
        <v>3473</v>
      </c>
      <c r="O1168" s="785"/>
      <c r="P1168" s="815" t="s">
        <v>5205</v>
      </c>
      <c r="Q1168" s="815" t="s">
        <v>5207</v>
      </c>
      <c r="R1168" s="800"/>
      <c r="S1168" s="800"/>
      <c r="T1168" s="800"/>
      <c r="U1168" s="789" t="s">
        <v>3251</v>
      </c>
      <c r="V1168" s="789"/>
    </row>
    <row r="1169" spans="1:24" s="922" customFormat="1" ht="97.5" x14ac:dyDescent="0.3">
      <c r="A1169" s="920"/>
      <c r="B1169" s="920"/>
      <c r="C1169" s="920"/>
      <c r="D1169" s="920"/>
      <c r="E1169" s="920"/>
      <c r="F1169" s="920"/>
      <c r="G1169" s="920"/>
      <c r="H1169" s="920"/>
      <c r="I1169" s="920"/>
      <c r="J1169" s="920"/>
      <c r="K1169" s="920"/>
      <c r="L1169" s="920"/>
      <c r="M1169" s="920"/>
      <c r="N1169" s="785" t="s">
        <v>3474</v>
      </c>
      <c r="O1169" s="785"/>
      <c r="P1169" s="815" t="s">
        <v>5206</v>
      </c>
      <c r="Q1169" s="815" t="s">
        <v>5208</v>
      </c>
      <c r="R1169" s="800"/>
      <c r="S1169" s="800"/>
      <c r="T1169" s="800"/>
      <c r="U1169" s="789" t="s">
        <v>3251</v>
      </c>
      <c r="V1169" s="789"/>
    </row>
    <row r="1170" spans="1:24" s="922" customFormat="1" ht="117" x14ac:dyDescent="0.3">
      <c r="A1170" s="920"/>
      <c r="B1170" s="920"/>
      <c r="C1170" s="920"/>
      <c r="D1170" s="920"/>
      <c r="E1170" s="920"/>
      <c r="F1170" s="920"/>
      <c r="G1170" s="920"/>
      <c r="H1170" s="920"/>
      <c r="I1170" s="920"/>
      <c r="J1170" s="920"/>
      <c r="K1170" s="920"/>
      <c r="L1170" s="920"/>
      <c r="M1170" s="920"/>
      <c r="N1170" s="785" t="s">
        <v>3475</v>
      </c>
      <c r="O1170" s="785"/>
      <c r="P1170" s="815" t="s">
        <v>5209</v>
      </c>
      <c r="Q1170" s="815" t="s">
        <v>5210</v>
      </c>
      <c r="R1170" s="800"/>
      <c r="S1170" s="800"/>
      <c r="T1170" s="800"/>
      <c r="U1170" s="789" t="s">
        <v>3251</v>
      </c>
      <c r="V1170" s="789"/>
    </row>
    <row r="1171" spans="1:24" s="921" customFormat="1" ht="117" x14ac:dyDescent="0.3">
      <c r="A1171" s="920"/>
      <c r="B1171" s="920"/>
      <c r="C1171" s="920"/>
      <c r="D1171" s="920"/>
      <c r="E1171" s="920"/>
      <c r="F1171" s="920"/>
      <c r="G1171" s="920"/>
      <c r="H1171" s="920"/>
      <c r="I1171" s="920"/>
      <c r="J1171" s="920"/>
      <c r="K1171" s="920"/>
      <c r="L1171" s="920"/>
      <c r="M1171" s="920"/>
      <c r="N1171" s="785" t="s">
        <v>1023</v>
      </c>
      <c r="O1171" s="785"/>
      <c r="P1171" s="815" t="s">
        <v>5131</v>
      </c>
      <c r="Q1171" s="815" t="s">
        <v>5132</v>
      </c>
      <c r="R1171" s="800"/>
      <c r="S1171" s="800"/>
      <c r="T1171" s="800"/>
      <c r="U1171" s="789" t="s">
        <v>3251</v>
      </c>
      <c r="V1171" s="789"/>
    </row>
    <row r="1172" spans="1:24" s="921" customFormat="1" ht="97.5" x14ac:dyDescent="0.3">
      <c r="A1172" s="920"/>
      <c r="B1172" s="920"/>
      <c r="C1172" s="920"/>
      <c r="D1172" s="920"/>
      <c r="E1172" s="920"/>
      <c r="F1172" s="920"/>
      <c r="G1172" s="920"/>
      <c r="H1172" s="920"/>
      <c r="I1172" s="920"/>
      <c r="J1172" s="920"/>
      <c r="K1172" s="920"/>
      <c r="L1172" s="920"/>
      <c r="M1172" s="920"/>
      <c r="N1172" s="785" t="s">
        <v>3476</v>
      </c>
      <c r="O1172" s="785"/>
      <c r="P1172" s="815" t="s">
        <v>3477</v>
      </c>
      <c r="Q1172" s="815" t="s">
        <v>5211</v>
      </c>
      <c r="R1172" s="800"/>
      <c r="S1172" s="800"/>
      <c r="T1172" s="800"/>
      <c r="U1172" s="789" t="s">
        <v>3251</v>
      </c>
      <c r="V1172" s="789"/>
    </row>
    <row r="1173" spans="1:24" s="936" customFormat="1" ht="76.150000000000006" customHeight="1" x14ac:dyDescent="0.3">
      <c r="A1173" s="935"/>
      <c r="B1173" s="907"/>
      <c r="C1173" s="920"/>
      <c r="D1173" s="785"/>
      <c r="E1173" s="785"/>
      <c r="F1173" s="800"/>
      <c r="G1173" s="785"/>
      <c r="H1173" s="785"/>
      <c r="I1173" s="800"/>
      <c r="J1173" s="800"/>
      <c r="K1173" s="800"/>
      <c r="L1173" s="800"/>
      <c r="M1173" s="800"/>
      <c r="N1173" s="791" t="s">
        <v>3255</v>
      </c>
      <c r="O1173" s="791"/>
      <c r="P1173" s="786" t="s">
        <v>3884</v>
      </c>
      <c r="Q1173" s="791" t="s">
        <v>5808</v>
      </c>
      <c r="R1173" s="787" t="s">
        <v>3292</v>
      </c>
      <c r="S1173" s="795">
        <v>45</v>
      </c>
      <c r="T1173" s="795">
        <v>70</v>
      </c>
      <c r="U1173" s="791" t="s">
        <v>4091</v>
      </c>
      <c r="V1173" s="791" t="s">
        <v>1491</v>
      </c>
      <c r="W1173" s="847"/>
      <c r="X1173" s="805"/>
    </row>
    <row r="1174" spans="1:24" s="56" customFormat="1" ht="156" x14ac:dyDescent="0.25">
      <c r="A1174" s="784"/>
      <c r="B1174" s="784"/>
      <c r="C1174" s="784"/>
      <c r="D1174" s="784"/>
      <c r="E1174" s="784"/>
      <c r="F1174" s="784"/>
      <c r="G1174" s="784"/>
      <c r="H1174" s="784"/>
      <c r="I1174" s="784"/>
      <c r="J1174" s="784"/>
      <c r="K1174" s="784"/>
      <c r="L1174" s="784"/>
      <c r="M1174" s="784"/>
      <c r="N1174" s="785" t="s">
        <v>1577</v>
      </c>
      <c r="O1174" s="785"/>
      <c r="P1174" s="785" t="s">
        <v>1578</v>
      </c>
      <c r="Q1174" s="786" t="s">
        <v>3653</v>
      </c>
      <c r="R1174" s="799" t="s">
        <v>3372</v>
      </c>
      <c r="S1174" s="799"/>
      <c r="T1174" s="800"/>
      <c r="U1174" s="789" t="s">
        <v>1491</v>
      </c>
      <c r="V1174" s="789"/>
    </row>
    <row r="1175" spans="1:24" s="801" customFormat="1" ht="156" x14ac:dyDescent="0.25">
      <c r="A1175" s="798"/>
      <c r="B1175" s="798"/>
      <c r="C1175" s="798"/>
      <c r="D1175" s="798"/>
      <c r="E1175" s="798"/>
      <c r="F1175" s="798"/>
      <c r="G1175" s="798"/>
      <c r="H1175" s="798"/>
      <c r="I1175" s="798"/>
      <c r="J1175" s="798"/>
      <c r="K1175" s="798"/>
      <c r="L1175" s="798"/>
      <c r="M1175" s="798"/>
      <c r="N1175" s="785" t="s">
        <v>1580</v>
      </c>
      <c r="O1175" s="785"/>
      <c r="P1175" s="785" t="s">
        <v>1581</v>
      </c>
      <c r="Q1175" s="786" t="s">
        <v>3689</v>
      </c>
      <c r="R1175" s="799" t="s">
        <v>3522</v>
      </c>
      <c r="S1175" s="799"/>
      <c r="T1175" s="800"/>
      <c r="U1175" s="789" t="s">
        <v>1491</v>
      </c>
      <c r="V1175" s="789"/>
    </row>
    <row r="1176" spans="1:24" s="801" customFormat="1" ht="156" x14ac:dyDescent="0.25">
      <c r="A1176" s="798"/>
      <c r="B1176" s="798"/>
      <c r="C1176" s="798"/>
      <c r="D1176" s="798"/>
      <c r="E1176" s="798"/>
      <c r="F1176" s="798"/>
      <c r="G1176" s="798"/>
      <c r="H1176" s="798"/>
      <c r="I1176" s="798"/>
      <c r="J1176" s="798"/>
      <c r="K1176" s="798"/>
      <c r="L1176" s="798"/>
      <c r="M1176" s="798"/>
      <c r="N1176" s="785" t="s">
        <v>1582</v>
      </c>
      <c r="O1176" s="785"/>
      <c r="P1176" s="785" t="s">
        <v>1583</v>
      </c>
      <c r="Q1176" s="786" t="s">
        <v>3818</v>
      </c>
      <c r="R1176" s="799" t="s">
        <v>3372</v>
      </c>
      <c r="S1176" s="799"/>
      <c r="T1176" s="800"/>
      <c r="U1176" s="789" t="s">
        <v>1491</v>
      </c>
      <c r="V1176" s="789"/>
    </row>
    <row r="1177" spans="1:24" s="817" customFormat="1" ht="156" x14ac:dyDescent="0.25">
      <c r="A1177" s="798"/>
      <c r="B1177" s="798"/>
      <c r="C1177" s="798"/>
      <c r="D1177" s="798"/>
      <c r="E1177" s="798"/>
      <c r="F1177" s="798"/>
      <c r="G1177" s="798"/>
      <c r="H1177" s="798"/>
      <c r="I1177" s="798"/>
      <c r="J1177" s="798"/>
      <c r="K1177" s="798"/>
      <c r="L1177" s="798"/>
      <c r="M1177" s="798"/>
      <c r="N1177" s="785" t="s">
        <v>1584</v>
      </c>
      <c r="O1177" s="785"/>
      <c r="P1177" s="785" t="s">
        <v>1585</v>
      </c>
      <c r="Q1177" s="786" t="s">
        <v>3819</v>
      </c>
      <c r="R1177" s="799" t="s">
        <v>3372</v>
      </c>
      <c r="S1177" s="799"/>
      <c r="T1177" s="800"/>
      <c r="U1177" s="789" t="s">
        <v>1491</v>
      </c>
      <c r="V1177" s="789"/>
    </row>
    <row r="1178" spans="1:24" s="817" customFormat="1" ht="156" x14ac:dyDescent="0.25">
      <c r="A1178" s="798"/>
      <c r="B1178" s="798"/>
      <c r="C1178" s="798"/>
      <c r="D1178" s="798"/>
      <c r="E1178" s="798"/>
      <c r="F1178" s="798"/>
      <c r="G1178" s="798"/>
      <c r="H1178" s="798"/>
      <c r="I1178" s="798"/>
      <c r="J1178" s="798"/>
      <c r="K1178" s="798"/>
      <c r="L1178" s="798"/>
      <c r="M1178" s="798"/>
      <c r="N1178" s="785" t="s">
        <v>1586</v>
      </c>
      <c r="O1178" s="785"/>
      <c r="P1178" s="785" t="s">
        <v>1587</v>
      </c>
      <c r="Q1178" s="786" t="s">
        <v>3820</v>
      </c>
      <c r="R1178" s="799" t="s">
        <v>3372</v>
      </c>
      <c r="S1178" s="799"/>
      <c r="T1178" s="800"/>
      <c r="U1178" s="789" t="s">
        <v>1491</v>
      </c>
      <c r="V1178" s="789"/>
    </row>
    <row r="1179" spans="1:24" s="817" customFormat="1" ht="156" x14ac:dyDescent="0.25">
      <c r="A1179" s="798"/>
      <c r="B1179" s="798"/>
      <c r="C1179" s="798"/>
      <c r="D1179" s="798"/>
      <c r="E1179" s="798"/>
      <c r="F1179" s="798"/>
      <c r="G1179" s="798"/>
      <c r="H1179" s="798"/>
      <c r="I1179" s="798"/>
      <c r="J1179" s="798"/>
      <c r="K1179" s="798"/>
      <c r="L1179" s="798"/>
      <c r="M1179" s="798"/>
      <c r="N1179" s="791" t="s">
        <v>1589</v>
      </c>
      <c r="O1179" s="791"/>
      <c r="P1179" s="791" t="s">
        <v>1590</v>
      </c>
      <c r="Q1179" s="792" t="s">
        <v>3826</v>
      </c>
      <c r="R1179" s="799" t="s">
        <v>3372</v>
      </c>
      <c r="S1179" s="804"/>
      <c r="T1179" s="878"/>
      <c r="U1179" s="789" t="s">
        <v>1491</v>
      </c>
      <c r="V1179" s="789"/>
    </row>
    <row r="1180" spans="1:24" s="772" customFormat="1" ht="100.5" customHeight="1" x14ac:dyDescent="0.3">
      <c r="A1180" s="930"/>
      <c r="B1180" s="907"/>
      <c r="C1180" s="764"/>
      <c r="D1180" s="767" t="s">
        <v>5985</v>
      </c>
      <c r="E1180" s="767" t="s">
        <v>5986</v>
      </c>
      <c r="F1180" s="857">
        <v>3.39</v>
      </c>
      <c r="G1180" s="857">
        <v>3.26</v>
      </c>
      <c r="H1180" s="857">
        <v>3.21</v>
      </c>
      <c r="I1180" s="857">
        <v>3.19</v>
      </c>
      <c r="J1180" s="857">
        <v>3.17</v>
      </c>
      <c r="K1180" s="1016" t="s">
        <v>5631</v>
      </c>
      <c r="L1180" s="931" t="s">
        <v>5029</v>
      </c>
      <c r="M1180" s="937"/>
      <c r="N1180" s="905" t="s">
        <v>3164</v>
      </c>
      <c r="O1180" s="905"/>
      <c r="P1180" s="786" t="s">
        <v>3165</v>
      </c>
      <c r="Q1180" s="905" t="s">
        <v>5987</v>
      </c>
      <c r="R1180" s="787" t="s">
        <v>3292</v>
      </c>
      <c r="S1180" s="795">
        <v>85</v>
      </c>
      <c r="T1180" s="795">
        <v>89</v>
      </c>
      <c r="U1180" s="905" t="s">
        <v>3163</v>
      </c>
      <c r="V1180" s="1031" t="s">
        <v>4091</v>
      </c>
      <c r="W1180" s="770"/>
      <c r="X1180" s="771"/>
    </row>
    <row r="1181" spans="1:24" s="56" customFormat="1" ht="78" x14ac:dyDescent="0.25">
      <c r="A1181" s="784"/>
      <c r="B1181" s="784"/>
      <c r="C1181" s="784"/>
      <c r="D1181" s="784"/>
      <c r="E1181" s="784"/>
      <c r="F1181" s="784"/>
      <c r="G1181" s="784"/>
      <c r="H1181" s="784"/>
      <c r="I1181" s="784"/>
      <c r="J1181" s="784"/>
      <c r="K1181" s="1017"/>
      <c r="L1181" s="784"/>
      <c r="M1181" s="784"/>
      <c r="N1181" s="785" t="s">
        <v>3167</v>
      </c>
      <c r="O1181" s="785"/>
      <c r="P1181" s="815" t="s">
        <v>5104</v>
      </c>
      <c r="Q1181" s="815" t="s">
        <v>3169</v>
      </c>
      <c r="R1181" s="799"/>
      <c r="S1181" s="799"/>
      <c r="T1181" s="800"/>
      <c r="U1181" s="789" t="s">
        <v>3163</v>
      </c>
      <c r="V1181" s="1031"/>
    </row>
    <row r="1182" spans="1:24" s="801" customFormat="1" ht="78" x14ac:dyDescent="0.25">
      <c r="A1182" s="798"/>
      <c r="B1182" s="798"/>
      <c r="C1182" s="798"/>
      <c r="D1182" s="798"/>
      <c r="E1182" s="798"/>
      <c r="F1182" s="798"/>
      <c r="G1182" s="798"/>
      <c r="H1182" s="798"/>
      <c r="I1182" s="798"/>
      <c r="J1182" s="798"/>
      <c r="K1182" s="1018"/>
      <c r="L1182" s="798"/>
      <c r="M1182" s="798"/>
      <c r="N1182" s="785" t="s">
        <v>3170</v>
      </c>
      <c r="O1182" s="785"/>
      <c r="P1182" s="815" t="s">
        <v>5105</v>
      </c>
      <c r="Q1182" s="815" t="s">
        <v>5107</v>
      </c>
      <c r="R1182" s="799"/>
      <c r="S1182" s="799"/>
      <c r="T1182" s="800"/>
      <c r="U1182" s="789" t="s">
        <v>3163</v>
      </c>
      <c r="V1182" s="1031"/>
    </row>
    <row r="1183" spans="1:24" s="801" customFormat="1" ht="97.5" x14ac:dyDescent="0.25">
      <c r="A1183" s="798"/>
      <c r="B1183" s="798"/>
      <c r="C1183" s="798"/>
      <c r="D1183" s="798"/>
      <c r="E1183" s="798"/>
      <c r="F1183" s="798"/>
      <c r="G1183" s="798"/>
      <c r="H1183" s="798"/>
      <c r="I1183" s="798"/>
      <c r="J1183" s="798"/>
      <c r="K1183" s="831"/>
      <c r="L1183" s="798"/>
      <c r="M1183" s="798"/>
      <c r="N1183" s="785" t="s">
        <v>3172</v>
      </c>
      <c r="O1183" s="785"/>
      <c r="P1183" s="815" t="s">
        <v>5108</v>
      </c>
      <c r="Q1183" s="815" t="s">
        <v>5109</v>
      </c>
      <c r="R1183" s="799"/>
      <c r="S1183" s="799"/>
      <c r="T1183" s="800"/>
      <c r="U1183" s="789" t="s">
        <v>3163</v>
      </c>
      <c r="V1183" s="1031"/>
    </row>
    <row r="1184" spans="1:24" s="801" customFormat="1" ht="85.5" customHeight="1" x14ac:dyDescent="0.25">
      <c r="A1184" s="798"/>
      <c r="B1184" s="798"/>
      <c r="C1184" s="798"/>
      <c r="D1184" s="798"/>
      <c r="E1184" s="798"/>
      <c r="F1184" s="798"/>
      <c r="G1184" s="798"/>
      <c r="H1184" s="798"/>
      <c r="I1184" s="798"/>
      <c r="J1184" s="798"/>
      <c r="K1184" s="831"/>
      <c r="L1184" s="798"/>
      <c r="M1184" s="798"/>
      <c r="N1184" s="785" t="s">
        <v>3174</v>
      </c>
      <c r="O1184" s="785"/>
      <c r="P1184" s="815" t="s">
        <v>5110</v>
      </c>
      <c r="Q1184" s="815" t="s">
        <v>5111</v>
      </c>
      <c r="R1184" s="799"/>
      <c r="S1184" s="799"/>
      <c r="T1184" s="800"/>
      <c r="U1184" s="789" t="s">
        <v>3163</v>
      </c>
      <c r="V1184" s="1031"/>
    </row>
    <row r="1185" spans="1:24" s="801" customFormat="1" ht="58.5" x14ac:dyDescent="0.25">
      <c r="A1185" s="798"/>
      <c r="B1185" s="798"/>
      <c r="C1185" s="798"/>
      <c r="D1185" s="798"/>
      <c r="E1185" s="798"/>
      <c r="F1185" s="798"/>
      <c r="G1185" s="798"/>
      <c r="H1185" s="798"/>
      <c r="I1185" s="798"/>
      <c r="J1185" s="798"/>
      <c r="K1185" s="831"/>
      <c r="L1185" s="798"/>
      <c r="M1185" s="798"/>
      <c r="N1185" s="785" t="s">
        <v>3177</v>
      </c>
      <c r="O1185" s="785"/>
      <c r="P1185" s="815" t="s">
        <v>5112</v>
      </c>
      <c r="Q1185" s="815" t="s">
        <v>5113</v>
      </c>
      <c r="R1185" s="799"/>
      <c r="S1185" s="799"/>
      <c r="T1185" s="800"/>
      <c r="U1185" s="789" t="s">
        <v>3163</v>
      </c>
      <c r="V1185" s="1031"/>
    </row>
    <row r="1186" spans="1:24" s="801" customFormat="1" ht="90.75" customHeight="1" x14ac:dyDescent="0.25">
      <c r="A1186" s="798"/>
      <c r="B1186" s="798"/>
      <c r="C1186" s="798"/>
      <c r="D1186" s="798"/>
      <c r="E1186" s="798"/>
      <c r="F1186" s="798"/>
      <c r="G1186" s="798"/>
      <c r="H1186" s="798"/>
      <c r="I1186" s="798"/>
      <c r="J1186" s="798"/>
      <c r="K1186" s="831"/>
      <c r="L1186" s="798"/>
      <c r="M1186" s="798"/>
      <c r="N1186" s="785" t="s">
        <v>3179</v>
      </c>
      <c r="O1186" s="785"/>
      <c r="P1186" s="815" t="s">
        <v>5114</v>
      </c>
      <c r="Q1186" s="815" t="s">
        <v>5115</v>
      </c>
      <c r="R1186" s="799"/>
      <c r="S1186" s="799"/>
      <c r="T1186" s="800"/>
      <c r="U1186" s="789" t="s">
        <v>3163</v>
      </c>
      <c r="V1186" s="1031"/>
    </row>
    <row r="1187" spans="1:24" s="801" customFormat="1" ht="58.5" x14ac:dyDescent="0.25">
      <c r="A1187" s="798"/>
      <c r="B1187" s="798"/>
      <c r="C1187" s="798"/>
      <c r="D1187" s="798"/>
      <c r="E1187" s="798"/>
      <c r="F1187" s="798"/>
      <c r="G1187" s="798"/>
      <c r="H1187" s="798"/>
      <c r="I1187" s="798"/>
      <c r="J1187" s="798"/>
      <c r="K1187" s="831"/>
      <c r="L1187" s="798"/>
      <c r="M1187" s="798"/>
      <c r="N1187" s="785" t="s">
        <v>3180</v>
      </c>
      <c r="O1187" s="785"/>
      <c r="P1187" s="815" t="s">
        <v>5116</v>
      </c>
      <c r="Q1187" s="815" t="s">
        <v>5117</v>
      </c>
      <c r="R1187" s="799"/>
      <c r="S1187" s="799"/>
      <c r="T1187" s="800"/>
      <c r="U1187" s="789" t="s">
        <v>3163</v>
      </c>
      <c r="V1187" s="1031"/>
    </row>
    <row r="1188" spans="1:24" s="817" customFormat="1" ht="58.5" x14ac:dyDescent="0.25">
      <c r="A1188" s="798"/>
      <c r="B1188" s="798"/>
      <c r="C1188" s="798"/>
      <c r="D1188" s="798"/>
      <c r="E1188" s="798"/>
      <c r="F1188" s="798"/>
      <c r="G1188" s="798"/>
      <c r="H1188" s="798"/>
      <c r="I1188" s="798"/>
      <c r="J1188" s="798"/>
      <c r="K1188" s="831"/>
      <c r="L1188" s="798"/>
      <c r="M1188" s="798"/>
      <c r="N1188" s="785" t="s">
        <v>3182</v>
      </c>
      <c r="O1188" s="785"/>
      <c r="P1188" s="815" t="s">
        <v>5118</v>
      </c>
      <c r="Q1188" s="815" t="s">
        <v>5119</v>
      </c>
      <c r="R1188" s="799"/>
      <c r="S1188" s="799"/>
      <c r="T1188" s="800"/>
      <c r="U1188" s="789" t="s">
        <v>3163</v>
      </c>
      <c r="V1188" s="1031"/>
    </row>
    <row r="1189" spans="1:24" s="772" customFormat="1" ht="111" customHeight="1" x14ac:dyDescent="0.3">
      <c r="A1189" s="930"/>
      <c r="B1189" s="907"/>
      <c r="C1189" s="764"/>
      <c r="D1189" s="767"/>
      <c r="E1189" s="767"/>
      <c r="F1189" s="857"/>
      <c r="G1189" s="767"/>
      <c r="H1189" s="767"/>
      <c r="I1189" s="857"/>
      <c r="J1189" s="857"/>
      <c r="K1189" s="831"/>
      <c r="L1189" s="800"/>
      <c r="M1189" s="857"/>
      <c r="N1189" s="905" t="s">
        <v>3234</v>
      </c>
      <c r="O1189" s="905"/>
      <c r="P1189" s="786" t="s">
        <v>3235</v>
      </c>
      <c r="Q1189" s="905" t="s">
        <v>5988</v>
      </c>
      <c r="R1189" s="787" t="s">
        <v>3292</v>
      </c>
      <c r="S1189" s="795">
        <v>90</v>
      </c>
      <c r="T1189" s="795">
        <v>94</v>
      </c>
      <c r="U1189" s="905" t="s">
        <v>3163</v>
      </c>
      <c r="V1189" s="1031"/>
      <c r="W1189" s="770"/>
      <c r="X1189" s="771"/>
    </row>
    <row r="1190" spans="1:24" s="56" customFormat="1" ht="58.5" x14ac:dyDescent="0.25">
      <c r="A1190" s="784"/>
      <c r="B1190" s="784"/>
      <c r="C1190" s="784"/>
      <c r="D1190" s="784"/>
      <c r="E1190" s="784"/>
      <c r="F1190" s="784"/>
      <c r="G1190" s="784"/>
      <c r="H1190" s="784"/>
      <c r="I1190" s="784"/>
      <c r="J1190" s="784"/>
      <c r="K1190" s="784"/>
      <c r="L1190" s="784"/>
      <c r="M1190" s="784"/>
      <c r="N1190" s="785" t="s">
        <v>3237</v>
      </c>
      <c r="O1190" s="785"/>
      <c r="P1190" s="786" t="s">
        <v>3238</v>
      </c>
      <c r="Q1190" s="786" t="s">
        <v>3666</v>
      </c>
      <c r="R1190" s="799"/>
      <c r="S1190" s="799"/>
      <c r="T1190" s="800"/>
      <c r="U1190" s="789" t="s">
        <v>3163</v>
      </c>
      <c r="V1190" s="1031"/>
    </row>
    <row r="1191" spans="1:24" s="801" customFormat="1" ht="58.5" x14ac:dyDescent="0.25">
      <c r="A1191" s="798"/>
      <c r="B1191" s="798"/>
      <c r="C1191" s="798"/>
      <c r="D1191" s="798"/>
      <c r="E1191" s="798"/>
      <c r="F1191" s="798"/>
      <c r="G1191" s="798"/>
      <c r="H1191" s="798"/>
      <c r="I1191" s="798"/>
      <c r="J1191" s="798"/>
      <c r="K1191" s="798"/>
      <c r="L1191" s="798"/>
      <c r="M1191" s="798"/>
      <c r="N1191" s="785" t="s">
        <v>3239</v>
      </c>
      <c r="O1191" s="785"/>
      <c r="P1191" s="786" t="s">
        <v>3240</v>
      </c>
      <c r="Q1191" s="786" t="s">
        <v>3682</v>
      </c>
      <c r="R1191" s="799"/>
      <c r="S1191" s="799"/>
      <c r="T1191" s="800"/>
      <c r="U1191" s="789" t="s">
        <v>3163</v>
      </c>
      <c r="V1191" s="1031"/>
    </row>
    <row r="1192" spans="1:24" s="801" customFormat="1" ht="58.5" x14ac:dyDescent="0.25">
      <c r="A1192" s="798"/>
      <c r="B1192" s="798"/>
      <c r="C1192" s="798"/>
      <c r="D1192" s="798"/>
      <c r="E1192" s="798"/>
      <c r="F1192" s="798"/>
      <c r="G1192" s="798"/>
      <c r="H1192" s="798"/>
      <c r="I1192" s="798"/>
      <c r="J1192" s="798"/>
      <c r="K1192" s="798"/>
      <c r="L1192" s="798"/>
      <c r="M1192" s="798"/>
      <c r="N1192" s="785" t="s">
        <v>3241</v>
      </c>
      <c r="O1192" s="785"/>
      <c r="P1192" s="786" t="s">
        <v>3698</v>
      </c>
      <c r="Q1192" s="786" t="s">
        <v>3699</v>
      </c>
      <c r="R1192" s="799"/>
      <c r="S1192" s="799"/>
      <c r="T1192" s="800"/>
      <c r="U1192" s="789" t="s">
        <v>3163</v>
      </c>
      <c r="V1192" s="1031"/>
    </row>
    <row r="1193" spans="1:24" s="801" customFormat="1" ht="58.5" x14ac:dyDescent="0.25">
      <c r="A1193" s="798"/>
      <c r="B1193" s="798"/>
      <c r="C1193" s="798"/>
      <c r="D1193" s="798"/>
      <c r="E1193" s="798"/>
      <c r="F1193" s="798"/>
      <c r="G1193" s="798"/>
      <c r="H1193" s="798"/>
      <c r="I1193" s="798"/>
      <c r="J1193" s="798"/>
      <c r="K1193" s="798"/>
      <c r="L1193" s="798"/>
      <c r="M1193" s="798"/>
      <c r="N1193" s="785" t="s">
        <v>3243</v>
      </c>
      <c r="O1193" s="785"/>
      <c r="P1193" s="786" t="s">
        <v>3244</v>
      </c>
      <c r="Q1193" s="786" t="s">
        <v>3715</v>
      </c>
      <c r="R1193" s="799"/>
      <c r="S1193" s="799"/>
      <c r="T1193" s="800"/>
      <c r="U1193" s="789" t="s">
        <v>3163</v>
      </c>
      <c r="V1193" s="1031"/>
    </row>
    <row r="1194" spans="1:24" s="801" customFormat="1" ht="78" x14ac:dyDescent="0.25">
      <c r="A1194" s="798"/>
      <c r="B1194" s="798"/>
      <c r="C1194" s="798"/>
      <c r="D1194" s="798"/>
      <c r="E1194" s="798"/>
      <c r="F1194" s="798"/>
      <c r="G1194" s="798"/>
      <c r="H1194" s="798"/>
      <c r="I1194" s="798"/>
      <c r="J1194" s="798"/>
      <c r="K1194" s="798"/>
      <c r="L1194" s="798"/>
      <c r="M1194" s="798"/>
      <c r="N1194" s="785" t="s">
        <v>3245</v>
      </c>
      <c r="O1194" s="785"/>
      <c r="P1194" s="786" t="s">
        <v>3719</v>
      </c>
      <c r="Q1194" s="786" t="s">
        <v>5465</v>
      </c>
      <c r="R1194" s="799"/>
      <c r="S1194" s="799"/>
      <c r="T1194" s="800"/>
      <c r="U1194" s="789" t="s">
        <v>3163</v>
      </c>
      <c r="V1194" s="1031"/>
    </row>
    <row r="1195" spans="1:24" s="801" customFormat="1" ht="78" x14ac:dyDescent="0.25">
      <c r="A1195" s="798"/>
      <c r="B1195" s="798"/>
      <c r="C1195" s="798"/>
      <c r="D1195" s="798"/>
      <c r="E1195" s="798"/>
      <c r="F1195" s="798"/>
      <c r="G1195" s="798"/>
      <c r="H1195" s="798"/>
      <c r="I1195" s="798"/>
      <c r="J1195" s="798"/>
      <c r="K1195" s="798"/>
      <c r="L1195" s="798"/>
      <c r="M1195" s="798"/>
      <c r="N1195" s="785" t="s">
        <v>3246</v>
      </c>
      <c r="O1195" s="785"/>
      <c r="P1195" s="786" t="s">
        <v>3742</v>
      </c>
      <c r="Q1195" s="786" t="s">
        <v>3743</v>
      </c>
      <c r="R1195" s="799"/>
      <c r="S1195" s="799"/>
      <c r="T1195" s="800"/>
      <c r="U1195" s="789" t="s">
        <v>3163</v>
      </c>
      <c r="V1195" s="1031"/>
    </row>
    <row r="1196" spans="1:24" s="801" customFormat="1" ht="78" x14ac:dyDescent="0.25">
      <c r="A1196" s="798"/>
      <c r="B1196" s="798"/>
      <c r="C1196" s="798"/>
      <c r="D1196" s="798"/>
      <c r="E1196" s="798"/>
      <c r="F1196" s="798"/>
      <c r="G1196" s="798"/>
      <c r="H1196" s="798"/>
      <c r="I1196" s="798"/>
      <c r="J1196" s="798"/>
      <c r="K1196" s="798"/>
      <c r="L1196" s="798"/>
      <c r="M1196" s="798"/>
      <c r="N1196" s="785" t="s">
        <v>3248</v>
      </c>
      <c r="O1196" s="785"/>
      <c r="P1196" s="786" t="s">
        <v>3249</v>
      </c>
      <c r="Q1196" s="786" t="s">
        <v>3766</v>
      </c>
      <c r="R1196" s="799"/>
      <c r="S1196" s="799"/>
      <c r="T1196" s="800"/>
      <c r="U1196" s="789" t="s">
        <v>3163</v>
      </c>
      <c r="V1196" s="1031"/>
    </row>
    <row r="1197" spans="1:24" s="801" customFormat="1" ht="58.5" x14ac:dyDescent="0.25">
      <c r="A1197" s="798"/>
      <c r="B1197" s="798"/>
      <c r="C1197" s="798"/>
      <c r="D1197" s="798"/>
      <c r="E1197" s="798"/>
      <c r="F1197" s="798"/>
      <c r="G1197" s="798"/>
      <c r="H1197" s="798"/>
      <c r="I1197" s="798"/>
      <c r="J1197" s="798"/>
      <c r="K1197" s="798"/>
      <c r="L1197" s="798"/>
      <c r="M1197" s="798"/>
      <c r="N1197" s="785" t="s">
        <v>3250</v>
      </c>
      <c r="O1197" s="785"/>
      <c r="P1197" s="786" t="s">
        <v>3912</v>
      </c>
      <c r="Q1197" s="786" t="s">
        <v>3913</v>
      </c>
      <c r="R1197" s="799"/>
      <c r="S1197" s="799"/>
      <c r="T1197" s="800"/>
      <c r="U1197" s="789" t="s">
        <v>3163</v>
      </c>
      <c r="V1197" s="1031"/>
    </row>
    <row r="1198" spans="1:24" s="772" customFormat="1" ht="60.75" customHeight="1" x14ac:dyDescent="0.3">
      <c r="A1198" s="930"/>
      <c r="B1198" s="907"/>
      <c r="C1198" s="764"/>
      <c r="D1198" s="767"/>
      <c r="E1198" s="767"/>
      <c r="F1198" s="857"/>
      <c r="G1198" s="767"/>
      <c r="H1198" s="767"/>
      <c r="I1198" s="857"/>
      <c r="J1198" s="857"/>
      <c r="K1198" s="800"/>
      <c r="L1198" s="800"/>
      <c r="M1198" s="857"/>
      <c r="N1198" s="905" t="s">
        <v>3184</v>
      </c>
      <c r="O1198" s="905"/>
      <c r="P1198" s="786" t="s">
        <v>3185</v>
      </c>
      <c r="Q1198" s="905" t="s">
        <v>5989</v>
      </c>
      <c r="R1198" s="787" t="s">
        <v>3292</v>
      </c>
      <c r="S1198" s="795">
        <v>70</v>
      </c>
      <c r="T1198" s="795">
        <v>74</v>
      </c>
      <c r="U1198" s="905" t="s">
        <v>3163</v>
      </c>
      <c r="V1198" s="1031"/>
      <c r="W1198" s="770"/>
      <c r="X1198" s="771"/>
    </row>
    <row r="1199" spans="1:24" s="56" customFormat="1" ht="117" x14ac:dyDescent="0.25">
      <c r="A1199" s="784"/>
      <c r="B1199" s="784"/>
      <c r="C1199" s="784"/>
      <c r="D1199" s="784"/>
      <c r="E1199" s="784"/>
      <c r="F1199" s="784"/>
      <c r="G1199" s="784"/>
      <c r="H1199" s="784"/>
      <c r="I1199" s="784"/>
      <c r="J1199" s="784"/>
      <c r="K1199" s="784"/>
      <c r="L1199" s="784"/>
      <c r="M1199" s="784"/>
      <c r="N1199" s="785" t="s">
        <v>3187</v>
      </c>
      <c r="O1199" s="785"/>
      <c r="P1199" s="786" t="s">
        <v>3188</v>
      </c>
      <c r="Q1199" s="786" t="s">
        <v>5466</v>
      </c>
      <c r="R1199" s="799"/>
      <c r="S1199" s="799"/>
      <c r="T1199" s="800"/>
      <c r="U1199" s="789" t="s">
        <v>3163</v>
      </c>
      <c r="V1199" s="1031"/>
    </row>
    <row r="1200" spans="1:24" s="817" customFormat="1" ht="136.5" x14ac:dyDescent="0.25">
      <c r="A1200" s="798"/>
      <c r="B1200" s="798"/>
      <c r="C1200" s="798"/>
      <c r="D1200" s="798"/>
      <c r="E1200" s="798"/>
      <c r="F1200" s="798"/>
      <c r="G1200" s="798"/>
      <c r="H1200" s="798"/>
      <c r="I1200" s="798"/>
      <c r="J1200" s="798"/>
      <c r="K1200" s="798"/>
      <c r="L1200" s="798"/>
      <c r="M1200" s="798"/>
      <c r="N1200" s="785" t="s">
        <v>3189</v>
      </c>
      <c r="O1200" s="785"/>
      <c r="P1200" s="785" t="s">
        <v>3749</v>
      </c>
      <c r="Q1200" s="786" t="s">
        <v>5467</v>
      </c>
      <c r="R1200" s="799"/>
      <c r="S1200" s="799"/>
      <c r="T1200" s="800"/>
      <c r="U1200" s="789" t="s">
        <v>3163</v>
      </c>
      <c r="V1200" s="1031"/>
    </row>
    <row r="1201" spans="1:24" s="817" customFormat="1" ht="109.5" customHeight="1" x14ac:dyDescent="0.25">
      <c r="A1201" s="798"/>
      <c r="B1201" s="798"/>
      <c r="C1201" s="798"/>
      <c r="D1201" s="798"/>
      <c r="E1201" s="798"/>
      <c r="F1201" s="798"/>
      <c r="G1201" s="798"/>
      <c r="H1201" s="798"/>
      <c r="I1201" s="798"/>
      <c r="J1201" s="798"/>
      <c r="K1201" s="798"/>
      <c r="L1201" s="798"/>
      <c r="M1201" s="798"/>
      <c r="N1201" s="785" t="s">
        <v>3192</v>
      </c>
      <c r="O1201" s="785"/>
      <c r="P1201" s="786" t="s">
        <v>3755</v>
      </c>
      <c r="Q1201" s="786" t="s">
        <v>5468</v>
      </c>
      <c r="R1201" s="799"/>
      <c r="S1201" s="799"/>
      <c r="T1201" s="800"/>
      <c r="U1201" s="789" t="s">
        <v>3163</v>
      </c>
      <c r="V1201" s="1031"/>
    </row>
    <row r="1202" spans="1:24" s="801" customFormat="1" ht="135.75" customHeight="1" x14ac:dyDescent="0.25">
      <c r="A1202" s="798"/>
      <c r="B1202" s="798"/>
      <c r="C1202" s="798"/>
      <c r="D1202" s="798"/>
      <c r="E1202" s="798"/>
      <c r="F1202" s="798"/>
      <c r="G1202" s="798"/>
      <c r="H1202" s="798"/>
      <c r="I1202" s="798"/>
      <c r="J1202" s="798"/>
      <c r="K1202" s="798"/>
      <c r="L1202" s="798"/>
      <c r="M1202" s="798"/>
      <c r="N1202" s="785" t="s">
        <v>3194</v>
      </c>
      <c r="O1202" s="785"/>
      <c r="P1202" s="785" t="s">
        <v>3796</v>
      </c>
      <c r="Q1202" s="786" t="s">
        <v>5469</v>
      </c>
      <c r="R1202" s="799"/>
      <c r="S1202" s="799"/>
      <c r="T1202" s="800"/>
      <c r="U1202" s="789" t="s">
        <v>3163</v>
      </c>
      <c r="V1202" s="1031"/>
    </row>
    <row r="1203" spans="1:24" s="801" customFormat="1" ht="66" customHeight="1" x14ac:dyDescent="0.25">
      <c r="A1203" s="798"/>
      <c r="B1203" s="798"/>
      <c r="C1203" s="798"/>
      <c r="D1203" s="798"/>
      <c r="E1203" s="798"/>
      <c r="F1203" s="798"/>
      <c r="G1203" s="798"/>
      <c r="H1203" s="798"/>
      <c r="I1203" s="798"/>
      <c r="J1203" s="798"/>
      <c r="K1203" s="798"/>
      <c r="L1203" s="798"/>
      <c r="M1203" s="798"/>
      <c r="N1203" s="785" t="s">
        <v>3196</v>
      </c>
      <c r="O1203" s="785"/>
      <c r="P1203" s="786" t="s">
        <v>3805</v>
      </c>
      <c r="Q1203" s="786" t="s">
        <v>5470</v>
      </c>
      <c r="R1203" s="799"/>
      <c r="S1203" s="799"/>
      <c r="T1203" s="800"/>
      <c r="U1203" s="789" t="s">
        <v>3163</v>
      </c>
      <c r="V1203" s="1031"/>
    </row>
    <row r="1204" spans="1:24" s="772" customFormat="1" ht="84" customHeight="1" x14ac:dyDescent="0.3">
      <c r="A1204" s="930"/>
      <c r="B1204" s="907"/>
      <c r="C1204" s="764"/>
      <c r="D1204" s="767"/>
      <c r="E1204" s="767"/>
      <c r="F1204" s="857"/>
      <c r="G1204" s="767"/>
      <c r="H1204" s="767"/>
      <c r="I1204" s="857"/>
      <c r="J1204" s="857"/>
      <c r="K1204" s="800"/>
      <c r="L1204" s="800"/>
      <c r="M1204" s="857"/>
      <c r="N1204" s="905" t="s">
        <v>3199</v>
      </c>
      <c r="O1204" s="905"/>
      <c r="P1204" s="786" t="s">
        <v>3200</v>
      </c>
      <c r="Q1204" s="905" t="s">
        <v>5990</v>
      </c>
      <c r="R1204" s="787" t="s">
        <v>3292</v>
      </c>
      <c r="S1204" s="795">
        <v>95</v>
      </c>
      <c r="T1204" s="795">
        <v>100</v>
      </c>
      <c r="U1204" s="905" t="s">
        <v>3163</v>
      </c>
      <c r="V1204" s="1031"/>
      <c r="W1204" s="770"/>
      <c r="X1204" s="771"/>
    </row>
    <row r="1205" spans="1:24" s="56" customFormat="1" ht="138" customHeight="1" x14ac:dyDescent="0.25">
      <c r="A1205" s="784"/>
      <c r="B1205" s="784"/>
      <c r="C1205" s="784"/>
      <c r="D1205" s="784"/>
      <c r="E1205" s="784"/>
      <c r="F1205" s="784"/>
      <c r="G1205" s="784"/>
      <c r="H1205" s="784"/>
      <c r="I1205" s="784"/>
      <c r="J1205" s="784"/>
      <c r="K1205" s="784"/>
      <c r="L1205" s="784"/>
      <c r="M1205" s="784"/>
      <c r="N1205" s="785" t="s">
        <v>3202</v>
      </c>
      <c r="O1205" s="785"/>
      <c r="P1205" s="786" t="s">
        <v>3647</v>
      </c>
      <c r="Q1205" s="786" t="s">
        <v>5471</v>
      </c>
      <c r="R1205" s="799"/>
      <c r="S1205" s="799"/>
      <c r="T1205" s="800"/>
      <c r="U1205" s="789" t="s">
        <v>3163</v>
      </c>
      <c r="V1205" s="789"/>
    </row>
    <row r="1206" spans="1:24" s="801" customFormat="1" ht="97.5" x14ac:dyDescent="0.25">
      <c r="A1206" s="798"/>
      <c r="B1206" s="798"/>
      <c r="C1206" s="798"/>
      <c r="D1206" s="798"/>
      <c r="E1206" s="798"/>
      <c r="F1206" s="798"/>
      <c r="G1206" s="798"/>
      <c r="H1206" s="798"/>
      <c r="I1206" s="798"/>
      <c r="J1206" s="798"/>
      <c r="K1206" s="798"/>
      <c r="L1206" s="798"/>
      <c r="M1206" s="798"/>
      <c r="N1206" s="785" t="s">
        <v>3205</v>
      </c>
      <c r="O1206" s="785"/>
      <c r="P1206" s="786" t="s">
        <v>3690</v>
      </c>
      <c r="Q1206" s="786" t="s">
        <v>3691</v>
      </c>
      <c r="R1206" s="799"/>
      <c r="S1206" s="799"/>
      <c r="T1206" s="800"/>
      <c r="U1206" s="789" t="s">
        <v>3163</v>
      </c>
      <c r="V1206" s="789"/>
    </row>
    <row r="1207" spans="1:24" s="817" customFormat="1" ht="117" x14ac:dyDescent="0.25">
      <c r="A1207" s="798"/>
      <c r="B1207" s="798"/>
      <c r="C1207" s="798"/>
      <c r="D1207" s="798"/>
      <c r="E1207" s="798"/>
      <c r="F1207" s="798"/>
      <c r="G1207" s="798"/>
      <c r="H1207" s="798"/>
      <c r="I1207" s="798"/>
      <c r="J1207" s="798"/>
      <c r="K1207" s="798"/>
      <c r="L1207" s="798"/>
      <c r="M1207" s="798"/>
      <c r="N1207" s="785" t="s">
        <v>3207</v>
      </c>
      <c r="O1207" s="785"/>
      <c r="P1207" s="786" t="s">
        <v>3744</v>
      </c>
      <c r="Q1207" s="786" t="s">
        <v>5472</v>
      </c>
      <c r="R1207" s="799"/>
      <c r="S1207" s="799"/>
      <c r="T1207" s="800"/>
      <c r="U1207" s="789" t="s">
        <v>3163</v>
      </c>
      <c r="V1207" s="789"/>
    </row>
    <row r="1208" spans="1:24" s="817" customFormat="1" ht="102" customHeight="1" x14ac:dyDescent="0.25">
      <c r="A1208" s="798"/>
      <c r="B1208" s="798"/>
      <c r="C1208" s="798"/>
      <c r="D1208" s="798"/>
      <c r="E1208" s="798"/>
      <c r="F1208" s="798"/>
      <c r="G1208" s="798"/>
      <c r="H1208" s="798"/>
      <c r="I1208" s="798"/>
      <c r="J1208" s="798"/>
      <c r="K1208" s="798"/>
      <c r="L1208" s="798"/>
      <c r="M1208" s="798"/>
      <c r="N1208" s="785" t="s">
        <v>3208</v>
      </c>
      <c r="O1208" s="785"/>
      <c r="P1208" s="786" t="s">
        <v>5473</v>
      </c>
      <c r="Q1208" s="786" t="s">
        <v>5474</v>
      </c>
      <c r="R1208" s="799"/>
      <c r="S1208" s="799"/>
      <c r="T1208" s="800"/>
      <c r="U1208" s="789" t="s">
        <v>3163</v>
      </c>
      <c r="V1208" s="789"/>
    </row>
    <row r="1209" spans="1:24" s="801" customFormat="1" ht="94.5" customHeight="1" x14ac:dyDescent="0.25">
      <c r="A1209" s="798"/>
      <c r="B1209" s="798"/>
      <c r="C1209" s="798"/>
      <c r="D1209" s="798"/>
      <c r="E1209" s="798"/>
      <c r="F1209" s="798"/>
      <c r="G1209" s="798"/>
      <c r="H1209" s="798"/>
      <c r="I1209" s="798"/>
      <c r="J1209" s="798"/>
      <c r="K1209" s="798"/>
      <c r="L1209" s="798"/>
      <c r="M1209" s="798"/>
      <c r="N1209" s="785" t="s">
        <v>3209</v>
      </c>
      <c r="O1209" s="785"/>
      <c r="P1209" s="786" t="s">
        <v>3210</v>
      </c>
      <c r="Q1209" s="786" t="s">
        <v>3761</v>
      </c>
      <c r="R1209" s="799"/>
      <c r="S1209" s="799"/>
      <c r="T1209" s="800"/>
      <c r="U1209" s="789" t="s">
        <v>3163</v>
      </c>
      <c r="V1209" s="789"/>
    </row>
    <row r="1210" spans="1:24" s="801" customFormat="1" ht="58.5" x14ac:dyDescent="0.25">
      <c r="A1210" s="798"/>
      <c r="B1210" s="798"/>
      <c r="C1210" s="798"/>
      <c r="D1210" s="798"/>
      <c r="E1210" s="798"/>
      <c r="F1210" s="798"/>
      <c r="G1210" s="798"/>
      <c r="H1210" s="798"/>
      <c r="I1210" s="798"/>
      <c r="J1210" s="798"/>
      <c r="K1210" s="798"/>
      <c r="L1210" s="798"/>
      <c r="M1210" s="798"/>
      <c r="N1210" s="785" t="s">
        <v>3211</v>
      </c>
      <c r="O1210" s="785"/>
      <c r="P1210" s="786" t="s">
        <v>5475</v>
      </c>
      <c r="Q1210" s="786" t="s">
        <v>3765</v>
      </c>
      <c r="R1210" s="799"/>
      <c r="S1210" s="799"/>
      <c r="T1210" s="800"/>
      <c r="U1210" s="789" t="s">
        <v>3163</v>
      </c>
      <c r="V1210" s="789"/>
    </row>
    <row r="1211" spans="1:24" s="801" customFormat="1" ht="97.5" x14ac:dyDescent="0.25">
      <c r="A1211" s="798"/>
      <c r="B1211" s="798"/>
      <c r="C1211" s="798"/>
      <c r="D1211" s="798"/>
      <c r="E1211" s="798"/>
      <c r="F1211" s="798"/>
      <c r="G1211" s="798"/>
      <c r="H1211" s="798"/>
      <c r="I1211" s="798"/>
      <c r="J1211" s="798"/>
      <c r="K1211" s="798"/>
      <c r="L1211" s="798"/>
      <c r="M1211" s="798"/>
      <c r="N1211" s="785" t="s">
        <v>3214</v>
      </c>
      <c r="O1211" s="785"/>
      <c r="P1211" s="786" t="s">
        <v>3769</v>
      </c>
      <c r="Q1211" s="786" t="s">
        <v>5476</v>
      </c>
      <c r="R1211" s="799"/>
      <c r="S1211" s="799"/>
      <c r="T1211" s="800"/>
      <c r="U1211" s="789" t="s">
        <v>3163</v>
      </c>
      <c r="V1211" s="789"/>
    </row>
    <row r="1212" spans="1:24" s="817" customFormat="1" ht="97.5" x14ac:dyDescent="0.25">
      <c r="A1212" s="798"/>
      <c r="B1212" s="798"/>
      <c r="C1212" s="798"/>
      <c r="D1212" s="798"/>
      <c r="E1212" s="798"/>
      <c r="F1212" s="798"/>
      <c r="G1212" s="798"/>
      <c r="H1212" s="798"/>
      <c r="I1212" s="798"/>
      <c r="J1212" s="798"/>
      <c r="K1212" s="798"/>
      <c r="L1212" s="798"/>
      <c r="M1212" s="798"/>
      <c r="N1212" s="785" t="s">
        <v>3215</v>
      </c>
      <c r="O1212" s="785"/>
      <c r="P1212" s="785" t="s">
        <v>3786</v>
      </c>
      <c r="Q1212" s="786" t="s">
        <v>5477</v>
      </c>
      <c r="R1212" s="799"/>
      <c r="S1212" s="799"/>
      <c r="T1212" s="800"/>
      <c r="U1212" s="789" t="s">
        <v>3163</v>
      </c>
      <c r="V1212" s="789"/>
    </row>
    <row r="1213" spans="1:24" s="817" customFormat="1" ht="136.5" x14ac:dyDescent="0.25">
      <c r="A1213" s="798"/>
      <c r="B1213" s="798"/>
      <c r="C1213" s="798"/>
      <c r="D1213" s="798"/>
      <c r="E1213" s="798"/>
      <c r="F1213" s="798"/>
      <c r="G1213" s="798"/>
      <c r="H1213" s="798"/>
      <c r="I1213" s="798"/>
      <c r="J1213" s="798"/>
      <c r="K1213" s="798"/>
      <c r="L1213" s="798"/>
      <c r="M1213" s="798"/>
      <c r="N1213" s="785" t="s">
        <v>3216</v>
      </c>
      <c r="O1213" s="785"/>
      <c r="P1213" s="785" t="s">
        <v>3787</v>
      </c>
      <c r="Q1213" s="786" t="s">
        <v>5478</v>
      </c>
      <c r="R1213" s="799"/>
      <c r="S1213" s="799"/>
      <c r="T1213" s="800"/>
      <c r="U1213" s="789" t="s">
        <v>3163</v>
      </c>
      <c r="V1213" s="789"/>
    </row>
    <row r="1214" spans="1:24" s="801" customFormat="1" ht="95.25" customHeight="1" x14ac:dyDescent="0.25">
      <c r="A1214" s="798"/>
      <c r="B1214" s="798"/>
      <c r="C1214" s="798"/>
      <c r="D1214" s="798"/>
      <c r="E1214" s="798"/>
      <c r="F1214" s="798"/>
      <c r="G1214" s="798"/>
      <c r="H1214" s="798"/>
      <c r="I1214" s="798"/>
      <c r="J1214" s="798"/>
      <c r="K1214" s="798"/>
      <c r="L1214" s="798"/>
      <c r="M1214" s="798"/>
      <c r="N1214" s="785" t="s">
        <v>3217</v>
      </c>
      <c r="O1214" s="785"/>
      <c r="P1214" s="785" t="s">
        <v>3790</v>
      </c>
      <c r="Q1214" s="786" t="s">
        <v>5479</v>
      </c>
      <c r="R1214" s="799"/>
      <c r="S1214" s="799"/>
      <c r="T1214" s="800"/>
      <c r="U1214" s="789" t="s">
        <v>3163</v>
      </c>
      <c r="V1214" s="789"/>
    </row>
    <row r="1215" spans="1:24" s="801" customFormat="1" ht="78" x14ac:dyDescent="0.25">
      <c r="A1215" s="798"/>
      <c r="B1215" s="798"/>
      <c r="C1215" s="798"/>
      <c r="D1215" s="798"/>
      <c r="E1215" s="798"/>
      <c r="F1215" s="798"/>
      <c r="G1215" s="798"/>
      <c r="H1215" s="798"/>
      <c r="I1215" s="798"/>
      <c r="J1215" s="798"/>
      <c r="K1215" s="798"/>
      <c r="L1215" s="798"/>
      <c r="M1215" s="798"/>
      <c r="N1215" s="785" t="s">
        <v>3218</v>
      </c>
      <c r="O1215" s="785"/>
      <c r="P1215" s="786" t="s">
        <v>3850</v>
      </c>
      <c r="Q1215" s="786" t="s">
        <v>3851</v>
      </c>
      <c r="R1215" s="799"/>
      <c r="S1215" s="799"/>
      <c r="T1215" s="800"/>
      <c r="U1215" s="789" t="s">
        <v>3163</v>
      </c>
      <c r="V1215" s="789"/>
    </row>
    <row r="1216" spans="1:24" s="801" customFormat="1" ht="78" x14ac:dyDescent="0.25">
      <c r="A1216" s="798"/>
      <c r="B1216" s="798"/>
      <c r="C1216" s="798"/>
      <c r="D1216" s="798"/>
      <c r="E1216" s="798"/>
      <c r="F1216" s="798"/>
      <c r="G1216" s="798"/>
      <c r="H1216" s="798"/>
      <c r="I1216" s="798"/>
      <c r="J1216" s="798"/>
      <c r="K1216" s="798"/>
      <c r="L1216" s="798"/>
      <c r="M1216" s="798"/>
      <c r="N1216" s="785" t="s">
        <v>3221</v>
      </c>
      <c r="O1216" s="785"/>
      <c r="P1216" s="785" t="s">
        <v>3910</v>
      </c>
      <c r="Q1216" s="785" t="s">
        <v>3911</v>
      </c>
      <c r="R1216" s="799"/>
      <c r="S1216" s="799"/>
      <c r="T1216" s="800"/>
      <c r="U1216" s="789" t="s">
        <v>3163</v>
      </c>
      <c r="V1216" s="789"/>
    </row>
    <row r="1217" spans="1:24" s="772" customFormat="1" ht="60.75" customHeight="1" x14ac:dyDescent="0.3">
      <c r="A1217" s="930"/>
      <c r="B1217" s="907"/>
      <c r="C1217" s="764"/>
      <c r="D1217" s="767"/>
      <c r="E1217" s="767"/>
      <c r="F1217" s="857"/>
      <c r="G1217" s="767"/>
      <c r="H1217" s="767"/>
      <c r="I1217" s="857"/>
      <c r="J1217" s="857"/>
      <c r="K1217" s="800"/>
      <c r="L1217" s="800"/>
      <c r="M1217" s="857"/>
      <c r="N1217" s="905" t="s">
        <v>3223</v>
      </c>
      <c r="O1217" s="905"/>
      <c r="P1217" s="786" t="s">
        <v>3224</v>
      </c>
      <c r="Q1217" s="905" t="s">
        <v>5991</v>
      </c>
      <c r="R1217" s="866" t="s">
        <v>3292</v>
      </c>
      <c r="S1217" s="860">
        <v>75</v>
      </c>
      <c r="T1217" s="860">
        <v>100</v>
      </c>
      <c r="U1217" s="905" t="s">
        <v>3163</v>
      </c>
      <c r="V1217" s="905"/>
      <c r="W1217" s="770"/>
      <c r="X1217" s="771"/>
    </row>
    <row r="1218" spans="1:24" s="772" customFormat="1" ht="58.5" x14ac:dyDescent="0.3">
      <c r="A1218" s="930"/>
      <c r="B1218" s="907"/>
      <c r="C1218" s="764"/>
      <c r="D1218" s="767"/>
      <c r="E1218" s="767"/>
      <c r="F1218" s="857"/>
      <c r="G1218" s="767"/>
      <c r="H1218" s="767"/>
      <c r="I1218" s="857"/>
      <c r="J1218" s="857"/>
      <c r="K1218" s="800"/>
      <c r="L1218" s="800"/>
      <c r="M1218" s="857"/>
      <c r="N1218" s="785" t="s">
        <v>3226</v>
      </c>
      <c r="O1218" s="905"/>
      <c r="P1218" s="786" t="s">
        <v>4958</v>
      </c>
      <c r="Q1218" s="786" t="s">
        <v>4959</v>
      </c>
      <c r="R1218" s="866"/>
      <c r="S1218" s="860"/>
      <c r="T1218" s="860"/>
      <c r="U1218" s="905"/>
      <c r="V1218" s="905"/>
      <c r="W1218" s="770"/>
      <c r="X1218" s="771"/>
    </row>
    <row r="1219" spans="1:24" s="772" customFormat="1" ht="58.5" x14ac:dyDescent="0.3">
      <c r="A1219" s="930"/>
      <c r="B1219" s="907"/>
      <c r="C1219" s="764"/>
      <c r="D1219" s="767"/>
      <c r="E1219" s="767"/>
      <c r="F1219" s="857"/>
      <c r="G1219" s="767"/>
      <c r="H1219" s="767"/>
      <c r="I1219" s="857"/>
      <c r="J1219" s="857"/>
      <c r="K1219" s="800"/>
      <c r="L1219" s="800"/>
      <c r="M1219" s="857"/>
      <c r="N1219" s="785" t="s">
        <v>3229</v>
      </c>
      <c r="O1219" s="905"/>
      <c r="P1219" s="785" t="s">
        <v>4960</v>
      </c>
      <c r="Q1219" s="785" t="s">
        <v>4961</v>
      </c>
      <c r="R1219" s="866"/>
      <c r="S1219" s="860"/>
      <c r="T1219" s="860"/>
      <c r="U1219" s="905"/>
      <c r="V1219" s="905"/>
      <c r="W1219" s="770"/>
      <c r="X1219" s="771"/>
    </row>
    <row r="1220" spans="1:24" s="772" customFormat="1" ht="78" x14ac:dyDescent="0.3">
      <c r="A1220" s="930"/>
      <c r="B1220" s="907"/>
      <c r="C1220" s="764"/>
      <c r="D1220" s="767"/>
      <c r="E1220" s="767"/>
      <c r="F1220" s="857"/>
      <c r="G1220" s="767"/>
      <c r="H1220" s="767"/>
      <c r="I1220" s="857"/>
      <c r="J1220" s="857"/>
      <c r="K1220" s="800"/>
      <c r="L1220" s="800"/>
      <c r="M1220" s="857"/>
      <c r="N1220" s="785" t="s">
        <v>3230</v>
      </c>
      <c r="O1220" s="905"/>
      <c r="P1220" s="785" t="s">
        <v>4962</v>
      </c>
      <c r="Q1220" s="785" t="s">
        <v>4091</v>
      </c>
      <c r="R1220" s="866"/>
      <c r="S1220" s="860"/>
      <c r="T1220" s="860"/>
      <c r="U1220" s="905"/>
      <c r="V1220" s="905"/>
      <c r="W1220" s="770"/>
      <c r="X1220" s="771"/>
    </row>
    <row r="1221" spans="1:24" s="772" customFormat="1" ht="85.5" customHeight="1" x14ac:dyDescent="0.3">
      <c r="A1221" s="930"/>
      <c r="B1221" s="907"/>
      <c r="C1221" s="764"/>
      <c r="D1221" s="767"/>
      <c r="E1221" s="767"/>
      <c r="F1221" s="857"/>
      <c r="G1221" s="767"/>
      <c r="H1221" s="767"/>
      <c r="I1221" s="857"/>
      <c r="J1221" s="857"/>
      <c r="K1221" s="800"/>
      <c r="L1221" s="800"/>
      <c r="M1221" s="857"/>
      <c r="N1221" s="785" t="s">
        <v>3232</v>
      </c>
      <c r="O1221" s="905"/>
      <c r="P1221" s="786" t="s">
        <v>3233</v>
      </c>
      <c r="Q1221" s="786" t="s">
        <v>4963</v>
      </c>
      <c r="R1221" s="866"/>
      <c r="S1221" s="860"/>
      <c r="T1221" s="860"/>
      <c r="U1221" s="905"/>
      <c r="V1221" s="905"/>
      <c r="W1221" s="770"/>
      <c r="X1221" s="771"/>
    </row>
    <row r="1222" spans="1:24" s="772" customFormat="1" ht="111" customHeight="1" x14ac:dyDescent="0.3">
      <c r="A1222" s="930"/>
      <c r="B1222" s="907"/>
      <c r="C1222" s="764"/>
      <c r="D1222" s="767"/>
      <c r="E1222" s="767"/>
      <c r="F1222" s="857"/>
      <c r="G1222" s="767"/>
      <c r="H1222" s="767"/>
      <c r="I1222" s="857"/>
      <c r="J1222" s="857"/>
      <c r="K1222" s="800"/>
      <c r="L1222" s="800"/>
      <c r="M1222" s="857"/>
      <c r="N1222" s="905" t="s">
        <v>3184</v>
      </c>
      <c r="O1222" s="905"/>
      <c r="P1222" s="786" t="s">
        <v>3185</v>
      </c>
      <c r="Q1222" s="905" t="s">
        <v>5989</v>
      </c>
      <c r="R1222" s="787" t="s">
        <v>3292</v>
      </c>
      <c r="S1222" s="795">
        <v>70</v>
      </c>
      <c r="T1222" s="795">
        <v>74</v>
      </c>
      <c r="U1222" s="905" t="s">
        <v>3163</v>
      </c>
      <c r="V1222" s="808" t="s">
        <v>3518</v>
      </c>
      <c r="W1222" s="770"/>
      <c r="X1222" s="771"/>
    </row>
    <row r="1223" spans="1:24" s="56" customFormat="1" ht="117" x14ac:dyDescent="0.25">
      <c r="A1223" s="784"/>
      <c r="B1223" s="784"/>
      <c r="C1223" s="784"/>
      <c r="D1223" s="784"/>
      <c r="E1223" s="784"/>
      <c r="F1223" s="784"/>
      <c r="G1223" s="784"/>
      <c r="H1223" s="784"/>
      <c r="I1223" s="784"/>
      <c r="J1223" s="784"/>
      <c r="K1223" s="784"/>
      <c r="L1223" s="784"/>
      <c r="M1223" s="784"/>
      <c r="N1223" s="785" t="s">
        <v>3187</v>
      </c>
      <c r="O1223" s="785"/>
      <c r="P1223" s="786" t="s">
        <v>3188</v>
      </c>
      <c r="Q1223" s="786" t="s">
        <v>5466</v>
      </c>
      <c r="R1223" s="799"/>
      <c r="S1223" s="799"/>
      <c r="T1223" s="800"/>
      <c r="U1223" s="789" t="s">
        <v>3163</v>
      </c>
      <c r="V1223" s="808"/>
    </row>
    <row r="1224" spans="1:24" s="817" customFormat="1" ht="136.5" x14ac:dyDescent="0.25">
      <c r="A1224" s="798"/>
      <c r="B1224" s="798"/>
      <c r="C1224" s="798"/>
      <c r="D1224" s="798"/>
      <c r="E1224" s="798"/>
      <c r="F1224" s="798"/>
      <c r="G1224" s="798"/>
      <c r="H1224" s="798"/>
      <c r="I1224" s="798"/>
      <c r="J1224" s="798"/>
      <c r="K1224" s="798"/>
      <c r="L1224" s="798"/>
      <c r="M1224" s="798"/>
      <c r="N1224" s="785" t="s">
        <v>3189</v>
      </c>
      <c r="O1224" s="785"/>
      <c r="P1224" s="785" t="s">
        <v>3749</v>
      </c>
      <c r="Q1224" s="786" t="s">
        <v>5467</v>
      </c>
      <c r="R1224" s="799"/>
      <c r="S1224" s="799"/>
      <c r="T1224" s="800"/>
      <c r="U1224" s="789" t="s">
        <v>3163</v>
      </c>
      <c r="V1224" s="808"/>
    </row>
    <row r="1225" spans="1:24" s="817" customFormat="1" ht="47.25" customHeight="1" x14ac:dyDescent="0.25">
      <c r="A1225" s="798"/>
      <c r="B1225" s="798"/>
      <c r="C1225" s="798"/>
      <c r="D1225" s="798"/>
      <c r="E1225" s="798"/>
      <c r="F1225" s="798"/>
      <c r="G1225" s="798"/>
      <c r="H1225" s="798"/>
      <c r="I1225" s="798"/>
      <c r="J1225" s="798"/>
      <c r="K1225" s="798"/>
      <c r="L1225" s="798"/>
      <c r="M1225" s="798"/>
      <c r="N1225" s="785" t="s">
        <v>3192</v>
      </c>
      <c r="O1225" s="785"/>
      <c r="P1225" s="786" t="s">
        <v>3755</v>
      </c>
      <c r="Q1225" s="786" t="s">
        <v>5468</v>
      </c>
      <c r="R1225" s="799"/>
      <c r="S1225" s="799"/>
      <c r="T1225" s="800"/>
      <c r="U1225" s="789" t="s">
        <v>3163</v>
      </c>
      <c r="V1225" s="808"/>
    </row>
    <row r="1226" spans="1:24" s="801" customFormat="1" ht="144.75" customHeight="1" x14ac:dyDescent="0.25">
      <c r="A1226" s="798"/>
      <c r="B1226" s="798"/>
      <c r="C1226" s="798"/>
      <c r="D1226" s="798"/>
      <c r="E1226" s="798"/>
      <c r="F1226" s="798"/>
      <c r="G1226" s="798"/>
      <c r="H1226" s="798"/>
      <c r="I1226" s="798"/>
      <c r="J1226" s="798"/>
      <c r="K1226" s="798"/>
      <c r="L1226" s="798"/>
      <c r="M1226" s="798"/>
      <c r="N1226" s="785" t="s">
        <v>3194</v>
      </c>
      <c r="O1226" s="785"/>
      <c r="P1226" s="785" t="s">
        <v>3796</v>
      </c>
      <c r="Q1226" s="786" t="s">
        <v>5469</v>
      </c>
      <c r="R1226" s="799"/>
      <c r="S1226" s="799"/>
      <c r="T1226" s="800"/>
      <c r="U1226" s="789" t="s">
        <v>3163</v>
      </c>
      <c r="V1226" s="808"/>
    </row>
    <row r="1227" spans="1:24" s="801" customFormat="1" ht="54" customHeight="1" x14ac:dyDescent="0.25">
      <c r="A1227" s="798"/>
      <c r="B1227" s="798"/>
      <c r="C1227" s="798"/>
      <c r="D1227" s="798"/>
      <c r="E1227" s="798"/>
      <c r="F1227" s="798"/>
      <c r="G1227" s="798"/>
      <c r="H1227" s="798"/>
      <c r="I1227" s="798"/>
      <c r="J1227" s="798"/>
      <c r="K1227" s="798"/>
      <c r="L1227" s="798"/>
      <c r="M1227" s="798"/>
      <c r="N1227" s="785" t="s">
        <v>3196</v>
      </c>
      <c r="O1227" s="785"/>
      <c r="P1227" s="786" t="s">
        <v>3805</v>
      </c>
      <c r="Q1227" s="786" t="s">
        <v>5470</v>
      </c>
      <c r="R1227" s="799"/>
      <c r="S1227" s="799"/>
      <c r="T1227" s="800"/>
      <c r="U1227" s="789" t="s">
        <v>3163</v>
      </c>
      <c r="V1227" s="808"/>
    </row>
    <row r="1228" spans="1:24" s="772" customFormat="1" ht="95.25" customHeight="1" x14ac:dyDescent="0.3">
      <c r="A1228" s="930"/>
      <c r="B1228" s="907"/>
      <c r="C1228" s="775" t="s">
        <v>5992</v>
      </c>
      <c r="D1228" s="767" t="s">
        <v>5993</v>
      </c>
      <c r="E1228" s="767" t="s">
        <v>5994</v>
      </c>
      <c r="F1228" s="820" t="s">
        <v>3508</v>
      </c>
      <c r="G1228" s="820" t="s">
        <v>3508</v>
      </c>
      <c r="H1228" s="820" t="s">
        <v>3508</v>
      </c>
      <c r="I1228" s="820" t="s">
        <v>3508</v>
      </c>
      <c r="J1228" s="820" t="s">
        <v>3508</v>
      </c>
      <c r="K1228" s="800"/>
      <c r="L1228" s="800"/>
      <c r="M1228" s="767" t="s">
        <v>5995</v>
      </c>
      <c r="N1228" s="905" t="s">
        <v>2678</v>
      </c>
      <c r="O1228" s="905"/>
      <c r="P1228" s="775" t="s">
        <v>2679</v>
      </c>
      <c r="Q1228" s="905" t="s">
        <v>5996</v>
      </c>
      <c r="R1228" s="787" t="s">
        <v>3292</v>
      </c>
      <c r="S1228" s="795">
        <v>6</v>
      </c>
      <c r="T1228" s="795">
        <v>4</v>
      </c>
      <c r="U1228" s="905" t="s">
        <v>2611</v>
      </c>
      <c r="V1228" s="905" t="s">
        <v>4091</v>
      </c>
      <c r="W1228" s="770"/>
      <c r="X1228" s="771"/>
    </row>
    <row r="1229" spans="1:24" s="56" customFormat="1" ht="58.5" x14ac:dyDescent="0.25">
      <c r="A1229" s="784"/>
      <c r="B1229" s="784"/>
      <c r="C1229" s="784"/>
      <c r="D1229" s="784"/>
      <c r="E1229" s="784"/>
      <c r="F1229" s="784"/>
      <c r="G1229" s="784"/>
      <c r="H1229" s="784"/>
      <c r="I1229" s="784"/>
      <c r="J1229" s="784"/>
      <c r="K1229" s="784"/>
      <c r="L1229" s="784"/>
      <c r="M1229" s="784"/>
      <c r="N1229" s="767" t="s">
        <v>2681</v>
      </c>
      <c r="O1229" s="767"/>
      <c r="P1229" s="775" t="s">
        <v>2682</v>
      </c>
      <c r="Q1229" s="775" t="s">
        <v>2683</v>
      </c>
      <c r="R1229" s="799"/>
      <c r="S1229" s="799"/>
      <c r="T1229" s="800"/>
      <c r="U1229" s="789" t="s">
        <v>2611</v>
      </c>
      <c r="V1229" s="789"/>
    </row>
    <row r="1230" spans="1:24" s="801" customFormat="1" ht="97.5" x14ac:dyDescent="0.25">
      <c r="A1230" s="798"/>
      <c r="B1230" s="798"/>
      <c r="C1230" s="798"/>
      <c r="D1230" s="798"/>
      <c r="E1230" s="798"/>
      <c r="F1230" s="798"/>
      <c r="G1230" s="798"/>
      <c r="H1230" s="798"/>
      <c r="I1230" s="798"/>
      <c r="J1230" s="798"/>
      <c r="K1230" s="798"/>
      <c r="L1230" s="798"/>
      <c r="M1230" s="798"/>
      <c r="N1230" s="767" t="s">
        <v>2684</v>
      </c>
      <c r="O1230" s="767"/>
      <c r="P1230" s="775" t="s">
        <v>2685</v>
      </c>
      <c r="Q1230" s="775" t="s">
        <v>3834</v>
      </c>
      <c r="R1230" s="799"/>
      <c r="S1230" s="799"/>
      <c r="T1230" s="800"/>
      <c r="U1230" s="789" t="s">
        <v>2611</v>
      </c>
      <c r="V1230" s="789"/>
    </row>
    <row r="1231" spans="1:24" s="817" customFormat="1" ht="117" x14ac:dyDescent="0.25">
      <c r="A1231" s="798"/>
      <c r="B1231" s="798"/>
      <c r="C1231" s="798"/>
      <c r="D1231" s="798"/>
      <c r="E1231" s="798"/>
      <c r="F1231" s="798"/>
      <c r="G1231" s="798"/>
      <c r="H1231" s="798"/>
      <c r="I1231" s="798"/>
      <c r="J1231" s="798"/>
      <c r="K1231" s="798"/>
      <c r="L1231" s="798"/>
      <c r="M1231" s="798"/>
      <c r="N1231" s="767" t="s">
        <v>2687</v>
      </c>
      <c r="O1231" s="767"/>
      <c r="P1231" s="775" t="s">
        <v>2688</v>
      </c>
      <c r="Q1231" s="775" t="s">
        <v>5480</v>
      </c>
      <c r="R1231" s="799"/>
      <c r="S1231" s="799"/>
      <c r="T1231" s="800"/>
      <c r="U1231" s="789" t="s">
        <v>2611</v>
      </c>
      <c r="V1231" s="789"/>
    </row>
    <row r="1232" spans="1:24" s="817" customFormat="1" ht="39" x14ac:dyDescent="0.25">
      <c r="A1232" s="798"/>
      <c r="B1232" s="798"/>
      <c r="C1232" s="798"/>
      <c r="D1232" s="798"/>
      <c r="E1232" s="798"/>
      <c r="F1232" s="798"/>
      <c r="G1232" s="798"/>
      <c r="H1232" s="798"/>
      <c r="I1232" s="798"/>
      <c r="J1232" s="798"/>
      <c r="K1232" s="798"/>
      <c r="L1232" s="798"/>
      <c r="M1232" s="798"/>
      <c r="N1232" s="767" t="s">
        <v>2690</v>
      </c>
      <c r="O1232" s="767"/>
      <c r="P1232" s="775" t="s">
        <v>3686</v>
      </c>
      <c r="Q1232" s="775" t="s">
        <v>3687</v>
      </c>
      <c r="R1232" s="799"/>
      <c r="S1232" s="799"/>
      <c r="T1232" s="800"/>
      <c r="U1232" s="789" t="s">
        <v>2611</v>
      </c>
      <c r="V1232" s="789"/>
    </row>
    <row r="1233" spans="1:24" s="801" customFormat="1" ht="78" x14ac:dyDescent="0.25">
      <c r="A1233" s="798"/>
      <c r="B1233" s="798"/>
      <c r="C1233" s="798"/>
      <c r="D1233" s="798"/>
      <c r="E1233" s="798"/>
      <c r="F1233" s="798"/>
      <c r="G1233" s="798"/>
      <c r="H1233" s="798"/>
      <c r="I1233" s="798"/>
      <c r="J1233" s="798"/>
      <c r="K1233" s="798"/>
      <c r="L1233" s="798"/>
      <c r="M1233" s="798"/>
      <c r="N1233" s="767" t="s">
        <v>2692</v>
      </c>
      <c r="O1233" s="767"/>
      <c r="P1233" s="775" t="s">
        <v>2693</v>
      </c>
      <c r="Q1233" s="775" t="s">
        <v>3722</v>
      </c>
      <c r="R1233" s="799"/>
      <c r="S1233" s="799"/>
      <c r="T1233" s="800"/>
      <c r="U1233" s="789" t="s">
        <v>2611</v>
      </c>
      <c r="V1233" s="789"/>
    </row>
    <row r="1234" spans="1:24" s="801" customFormat="1" ht="78" x14ac:dyDescent="0.25">
      <c r="A1234" s="798"/>
      <c r="B1234" s="798"/>
      <c r="C1234" s="798"/>
      <c r="D1234" s="798"/>
      <c r="E1234" s="798"/>
      <c r="F1234" s="798"/>
      <c r="G1234" s="798"/>
      <c r="H1234" s="798"/>
      <c r="I1234" s="798"/>
      <c r="J1234" s="798"/>
      <c r="K1234" s="798"/>
      <c r="L1234" s="798"/>
      <c r="M1234" s="798"/>
      <c r="N1234" s="767" t="s">
        <v>2695</v>
      </c>
      <c r="O1234" s="767"/>
      <c r="P1234" s="775" t="s">
        <v>2696</v>
      </c>
      <c r="Q1234" s="775" t="s">
        <v>3721</v>
      </c>
      <c r="R1234" s="799"/>
      <c r="S1234" s="799"/>
      <c r="T1234" s="800"/>
      <c r="U1234" s="789" t="s">
        <v>2611</v>
      </c>
      <c r="V1234" s="789"/>
    </row>
    <row r="1235" spans="1:24" s="801" customFormat="1" ht="58.5" x14ac:dyDescent="0.25">
      <c r="A1235" s="798"/>
      <c r="B1235" s="798"/>
      <c r="C1235" s="798"/>
      <c r="D1235" s="798"/>
      <c r="E1235" s="798"/>
      <c r="F1235" s="798"/>
      <c r="G1235" s="798"/>
      <c r="H1235" s="798"/>
      <c r="I1235" s="798"/>
      <c r="J1235" s="798"/>
      <c r="K1235" s="798"/>
      <c r="L1235" s="798"/>
      <c r="M1235" s="798"/>
      <c r="N1235" s="767" t="s">
        <v>2698</v>
      </c>
      <c r="O1235" s="767"/>
      <c r="P1235" s="775" t="s">
        <v>5481</v>
      </c>
      <c r="Q1235" s="775" t="s">
        <v>2700</v>
      </c>
      <c r="R1235" s="799"/>
      <c r="S1235" s="799"/>
      <c r="T1235" s="800"/>
      <c r="U1235" s="789" t="s">
        <v>2611</v>
      </c>
      <c r="V1235" s="789"/>
    </row>
    <row r="1236" spans="1:24" s="772" customFormat="1" ht="65.650000000000006" customHeight="1" x14ac:dyDescent="0.3">
      <c r="A1236" s="930"/>
      <c r="B1236" s="907"/>
      <c r="C1236" s="775"/>
      <c r="D1236" s="767"/>
      <c r="E1236" s="767"/>
      <c r="F1236" s="937"/>
      <c r="G1236" s="767"/>
      <c r="H1236" s="767"/>
      <c r="I1236" s="937"/>
      <c r="J1236" s="857"/>
      <c r="K1236" s="800"/>
      <c r="L1236" s="931" t="s">
        <v>5026</v>
      </c>
      <c r="M1236" s="767" t="s">
        <v>4091</v>
      </c>
      <c r="N1236" s="905" t="s">
        <v>5997</v>
      </c>
      <c r="O1236" s="905"/>
      <c r="P1236" s="775" t="s">
        <v>2649</v>
      </c>
      <c r="Q1236" s="905" t="s">
        <v>5998</v>
      </c>
      <c r="R1236" s="866" t="s">
        <v>3292</v>
      </c>
      <c r="S1236" s="866">
        <v>50</v>
      </c>
      <c r="T1236" s="866">
        <v>82</v>
      </c>
      <c r="U1236" s="905" t="s">
        <v>2611</v>
      </c>
      <c r="V1236" s="905" t="s">
        <v>2611</v>
      </c>
      <c r="W1236" s="770"/>
      <c r="X1236" s="771"/>
    </row>
    <row r="1237" spans="1:24" s="772" customFormat="1" ht="117" x14ac:dyDescent="0.3">
      <c r="A1237" s="930"/>
      <c r="B1237" s="907"/>
      <c r="C1237" s="775"/>
      <c r="D1237" s="767"/>
      <c r="E1237" s="767"/>
      <c r="F1237" s="937"/>
      <c r="G1237" s="767"/>
      <c r="H1237" s="767"/>
      <c r="I1237" s="937"/>
      <c r="J1237" s="857"/>
      <c r="K1237" s="800"/>
      <c r="L1237" s="931"/>
      <c r="M1237" s="767"/>
      <c r="N1237" s="767" t="s">
        <v>2651</v>
      </c>
      <c r="O1237" s="905"/>
      <c r="P1237" s="767" t="s">
        <v>2652</v>
      </c>
      <c r="Q1237" s="775" t="s">
        <v>2653</v>
      </c>
      <c r="R1237" s="866"/>
      <c r="S1237" s="866"/>
      <c r="T1237" s="866"/>
      <c r="U1237" s="905"/>
      <c r="V1237" s="905"/>
      <c r="W1237" s="770"/>
      <c r="X1237" s="771"/>
    </row>
    <row r="1238" spans="1:24" s="772" customFormat="1" ht="78" x14ac:dyDescent="0.3">
      <c r="A1238" s="930"/>
      <c r="B1238" s="907"/>
      <c r="C1238" s="775"/>
      <c r="D1238" s="767"/>
      <c r="E1238" s="767"/>
      <c r="F1238" s="937"/>
      <c r="G1238" s="767"/>
      <c r="H1238" s="767"/>
      <c r="I1238" s="937"/>
      <c r="J1238" s="857"/>
      <c r="K1238" s="800"/>
      <c r="L1238" s="931"/>
      <c r="M1238" s="767"/>
      <c r="N1238" s="767" t="s">
        <v>2654</v>
      </c>
      <c r="O1238" s="905"/>
      <c r="P1238" s="775" t="s">
        <v>2655</v>
      </c>
      <c r="Q1238" s="775" t="s">
        <v>4911</v>
      </c>
      <c r="R1238" s="866"/>
      <c r="S1238" s="866"/>
      <c r="T1238" s="866"/>
      <c r="U1238" s="905"/>
      <c r="V1238" s="905"/>
      <c r="W1238" s="770"/>
      <c r="X1238" s="771"/>
    </row>
    <row r="1239" spans="1:24" s="772" customFormat="1" ht="117" x14ac:dyDescent="0.3">
      <c r="A1239" s="930"/>
      <c r="B1239" s="907"/>
      <c r="C1239" s="775"/>
      <c r="D1239" s="767"/>
      <c r="E1239" s="767"/>
      <c r="F1239" s="937"/>
      <c r="G1239" s="767"/>
      <c r="H1239" s="767"/>
      <c r="I1239" s="937"/>
      <c r="J1239" s="857"/>
      <c r="K1239" s="800"/>
      <c r="L1239" s="931"/>
      <c r="M1239" s="767"/>
      <c r="N1239" s="767" t="s">
        <v>2657</v>
      </c>
      <c r="O1239" s="905"/>
      <c r="P1239" s="767" t="s">
        <v>2658</v>
      </c>
      <c r="Q1239" s="775" t="s">
        <v>2659</v>
      </c>
      <c r="R1239" s="866"/>
      <c r="S1239" s="866"/>
      <c r="T1239" s="866"/>
      <c r="U1239" s="905"/>
      <c r="V1239" s="905"/>
      <c r="W1239" s="770"/>
      <c r="X1239" s="771"/>
    </row>
    <row r="1240" spans="1:24" s="772" customFormat="1" ht="117" x14ac:dyDescent="0.3">
      <c r="A1240" s="930"/>
      <c r="B1240" s="907"/>
      <c r="C1240" s="775"/>
      <c r="D1240" s="767"/>
      <c r="E1240" s="767"/>
      <c r="F1240" s="937"/>
      <c r="G1240" s="767"/>
      <c r="H1240" s="767"/>
      <c r="I1240" s="937"/>
      <c r="J1240" s="857"/>
      <c r="K1240" s="800"/>
      <c r="L1240" s="931"/>
      <c r="M1240" s="767"/>
      <c r="N1240" s="767" t="s">
        <v>2660</v>
      </c>
      <c r="O1240" s="905"/>
      <c r="P1240" s="767" t="s">
        <v>2661</v>
      </c>
      <c r="Q1240" s="775" t="s">
        <v>2662</v>
      </c>
      <c r="R1240" s="866"/>
      <c r="S1240" s="866"/>
      <c r="T1240" s="866"/>
      <c r="U1240" s="905"/>
      <c r="V1240" s="905"/>
      <c r="W1240" s="770"/>
      <c r="X1240" s="771"/>
    </row>
    <row r="1241" spans="1:24" s="772" customFormat="1" ht="97.5" x14ac:dyDescent="0.3">
      <c r="A1241" s="930"/>
      <c r="B1241" s="907"/>
      <c r="C1241" s="775"/>
      <c r="D1241" s="767"/>
      <c r="E1241" s="767"/>
      <c r="F1241" s="937"/>
      <c r="G1241" s="767"/>
      <c r="H1241" s="767"/>
      <c r="I1241" s="937"/>
      <c r="J1241" s="857"/>
      <c r="K1241" s="800"/>
      <c r="L1241" s="931"/>
      <c r="M1241" s="767"/>
      <c r="N1241" s="767" t="s">
        <v>2663</v>
      </c>
      <c r="O1241" s="905"/>
      <c r="P1241" s="767" t="s">
        <v>2664</v>
      </c>
      <c r="Q1241" s="775" t="s">
        <v>2665</v>
      </c>
      <c r="R1241" s="866"/>
      <c r="S1241" s="866"/>
      <c r="T1241" s="866"/>
      <c r="U1241" s="905"/>
      <c r="V1241" s="905"/>
      <c r="W1241" s="770"/>
      <c r="X1241" s="771"/>
    </row>
    <row r="1242" spans="1:24" s="772" customFormat="1" ht="97.5" x14ac:dyDescent="0.3">
      <c r="A1242" s="930"/>
      <c r="B1242" s="907"/>
      <c r="C1242" s="775"/>
      <c r="D1242" s="767"/>
      <c r="E1242" s="767"/>
      <c r="F1242" s="937"/>
      <c r="G1242" s="767"/>
      <c r="H1242" s="767"/>
      <c r="I1242" s="937"/>
      <c r="J1242" s="857"/>
      <c r="K1242" s="800"/>
      <c r="L1242" s="931"/>
      <c r="M1242" s="767"/>
      <c r="N1242" s="767" t="s">
        <v>2666</v>
      </c>
      <c r="O1242" s="905"/>
      <c r="P1242" s="775" t="s">
        <v>2667</v>
      </c>
      <c r="Q1242" s="775" t="s">
        <v>2668</v>
      </c>
      <c r="R1242" s="866"/>
      <c r="S1242" s="866"/>
      <c r="T1242" s="866"/>
      <c r="U1242" s="905"/>
      <c r="V1242" s="905"/>
      <c r="W1242" s="770"/>
      <c r="X1242" s="771"/>
    </row>
    <row r="1243" spans="1:24" s="772" customFormat="1" ht="156" x14ac:dyDescent="0.3">
      <c r="A1243" s="930"/>
      <c r="B1243" s="907"/>
      <c r="C1243" s="775"/>
      <c r="D1243" s="767"/>
      <c r="E1243" s="767"/>
      <c r="F1243" s="937"/>
      <c r="G1243" s="767"/>
      <c r="H1243" s="767"/>
      <c r="I1243" s="937"/>
      <c r="J1243" s="857"/>
      <c r="K1243" s="800"/>
      <c r="L1243" s="931"/>
      <c r="M1243" s="767"/>
      <c r="N1243" s="767" t="s">
        <v>2669</v>
      </c>
      <c r="O1243" s="905"/>
      <c r="P1243" s="767" t="s">
        <v>4912</v>
      </c>
      <c r="Q1243" s="775" t="s">
        <v>4913</v>
      </c>
      <c r="R1243" s="866"/>
      <c r="S1243" s="866"/>
      <c r="T1243" s="866"/>
      <c r="U1243" s="905"/>
      <c r="V1243" s="905"/>
      <c r="W1243" s="770"/>
      <c r="X1243" s="771"/>
    </row>
    <row r="1244" spans="1:24" s="772" customFormat="1" ht="117" x14ac:dyDescent="0.3">
      <c r="A1244" s="930"/>
      <c r="B1244" s="907"/>
      <c r="C1244" s="775"/>
      <c r="D1244" s="767"/>
      <c r="E1244" s="767"/>
      <c r="F1244" s="937"/>
      <c r="G1244" s="767"/>
      <c r="H1244" s="767"/>
      <c r="I1244" s="937"/>
      <c r="J1244" s="857"/>
      <c r="K1244" s="800"/>
      <c r="L1244" s="931"/>
      <c r="M1244" s="767"/>
      <c r="N1244" s="767" t="s">
        <v>2672</v>
      </c>
      <c r="O1244" s="905"/>
      <c r="P1244" s="775" t="s">
        <v>4914</v>
      </c>
      <c r="Q1244" s="775" t="s">
        <v>4915</v>
      </c>
      <c r="R1244" s="866"/>
      <c r="S1244" s="866"/>
      <c r="T1244" s="866"/>
      <c r="U1244" s="905"/>
      <c r="V1244" s="905"/>
      <c r="W1244" s="770"/>
      <c r="X1244" s="771"/>
    </row>
    <row r="1245" spans="1:24" s="772" customFormat="1" ht="78" x14ac:dyDescent="0.3">
      <c r="A1245" s="930"/>
      <c r="B1245" s="907"/>
      <c r="C1245" s="775"/>
      <c r="D1245" s="767"/>
      <c r="E1245" s="767"/>
      <c r="F1245" s="937"/>
      <c r="G1245" s="767"/>
      <c r="H1245" s="767"/>
      <c r="I1245" s="937"/>
      <c r="J1245" s="857"/>
      <c r="K1245" s="800"/>
      <c r="L1245" s="931"/>
      <c r="M1245" s="767"/>
      <c r="N1245" s="767" t="s">
        <v>2674</v>
      </c>
      <c r="O1245" s="905"/>
      <c r="P1245" s="775" t="s">
        <v>4916</v>
      </c>
      <c r="Q1245" s="775" t="s">
        <v>4917</v>
      </c>
      <c r="R1245" s="866"/>
      <c r="S1245" s="866"/>
      <c r="T1245" s="866"/>
      <c r="U1245" s="905"/>
      <c r="V1245" s="905"/>
      <c r="W1245" s="770"/>
      <c r="X1245" s="771"/>
    </row>
    <row r="1246" spans="1:24" s="772" customFormat="1" ht="136.5" x14ac:dyDescent="0.3">
      <c r="A1246" s="930"/>
      <c r="B1246" s="907"/>
      <c r="C1246" s="775"/>
      <c r="D1246" s="767"/>
      <c r="E1246" s="767"/>
      <c r="F1246" s="937"/>
      <c r="G1246" s="767"/>
      <c r="H1246" s="767"/>
      <c r="I1246" s="937"/>
      <c r="J1246" s="857"/>
      <c r="K1246" s="800"/>
      <c r="L1246" s="931"/>
      <c r="M1246" s="767"/>
      <c r="N1246" s="767" t="s">
        <v>2676</v>
      </c>
      <c r="O1246" s="905"/>
      <c r="P1246" s="767" t="s">
        <v>4918</v>
      </c>
      <c r="Q1246" s="775" t="s">
        <v>2677</v>
      </c>
      <c r="R1246" s="866"/>
      <c r="S1246" s="866"/>
      <c r="T1246" s="866"/>
      <c r="U1246" s="905"/>
      <c r="V1246" s="905"/>
      <c r="W1246" s="770"/>
      <c r="X1246" s="771"/>
    </row>
    <row r="1247" spans="1:24" s="772" customFormat="1" ht="58.15" customHeight="1" x14ac:dyDescent="0.3">
      <c r="A1247" s="930"/>
      <c r="B1247" s="907"/>
      <c r="C1247" s="775"/>
      <c r="D1247" s="767"/>
      <c r="E1247" s="767"/>
      <c r="F1247" s="937"/>
      <c r="G1247" s="767"/>
      <c r="H1247" s="767"/>
      <c r="I1247" s="937"/>
      <c r="J1247" s="857"/>
      <c r="K1247" s="800"/>
      <c r="L1247" s="800"/>
      <c r="M1247" s="767" t="s">
        <v>4091</v>
      </c>
      <c r="N1247" s="905" t="s">
        <v>5999</v>
      </c>
      <c r="O1247" s="905"/>
      <c r="P1247" s="775" t="s">
        <v>2719</v>
      </c>
      <c r="Q1247" s="905" t="s">
        <v>6000</v>
      </c>
      <c r="R1247" s="866" t="s">
        <v>3292</v>
      </c>
      <c r="S1247" s="866">
        <v>19</v>
      </c>
      <c r="T1247" s="866">
        <v>33</v>
      </c>
      <c r="U1247" s="905" t="s">
        <v>2611</v>
      </c>
      <c r="V1247" s="905"/>
      <c r="W1247" s="770"/>
      <c r="X1247" s="771"/>
    </row>
    <row r="1248" spans="1:24" s="772" customFormat="1" ht="58.15" customHeight="1" x14ac:dyDescent="0.3">
      <c r="A1248" s="930"/>
      <c r="B1248" s="907"/>
      <c r="C1248" s="775"/>
      <c r="D1248" s="767"/>
      <c r="E1248" s="767"/>
      <c r="F1248" s="937"/>
      <c r="G1248" s="767"/>
      <c r="H1248" s="767"/>
      <c r="I1248" s="937"/>
      <c r="J1248" s="857"/>
      <c r="K1248" s="800"/>
      <c r="L1248" s="800"/>
      <c r="M1248" s="767"/>
      <c r="N1248" s="767" t="s">
        <v>2721</v>
      </c>
      <c r="O1248" s="905"/>
      <c r="P1248" s="767" t="s">
        <v>4928</v>
      </c>
      <c r="Q1248" s="775" t="s">
        <v>4929</v>
      </c>
      <c r="R1248" s="866"/>
      <c r="S1248" s="866"/>
      <c r="T1248" s="866"/>
      <c r="U1248" s="905"/>
      <c r="V1248" s="905"/>
      <c r="W1248" s="770"/>
      <c r="X1248" s="771"/>
    </row>
    <row r="1249" spans="1:24" s="772" customFormat="1" ht="86.65" customHeight="1" x14ac:dyDescent="0.3">
      <c r="A1249" s="930"/>
      <c r="B1249" s="907"/>
      <c r="C1249" s="775"/>
      <c r="D1249" s="767"/>
      <c r="E1249" s="767"/>
      <c r="F1249" s="937"/>
      <c r="G1249" s="767"/>
      <c r="H1249" s="767"/>
      <c r="I1249" s="937"/>
      <c r="J1249" s="857"/>
      <c r="K1249" s="800"/>
      <c r="L1249" s="931" t="s">
        <v>6001</v>
      </c>
      <c r="M1249" s="767" t="s">
        <v>4091</v>
      </c>
      <c r="N1249" s="905" t="s">
        <v>2612</v>
      </c>
      <c r="O1249" s="905"/>
      <c r="P1249" s="775" t="s">
        <v>2613</v>
      </c>
      <c r="Q1249" s="775" t="s">
        <v>4902</v>
      </c>
      <c r="R1249" s="906"/>
      <c r="S1249" s="906"/>
      <c r="T1249" s="906"/>
      <c r="U1249" s="905" t="s">
        <v>2611</v>
      </c>
      <c r="V1249" s="905"/>
      <c r="W1249" s="770"/>
      <c r="X1249" s="771"/>
    </row>
    <row r="1250" spans="1:24" s="772" customFormat="1" ht="117" x14ac:dyDescent="0.3">
      <c r="A1250" s="930"/>
      <c r="B1250" s="907"/>
      <c r="C1250" s="775"/>
      <c r="D1250" s="767"/>
      <c r="E1250" s="767"/>
      <c r="F1250" s="937"/>
      <c r="G1250" s="767"/>
      <c r="H1250" s="767"/>
      <c r="I1250" s="937"/>
      <c r="J1250" s="857"/>
      <c r="K1250" s="800"/>
      <c r="L1250" s="931"/>
      <c r="M1250" s="767"/>
      <c r="N1250" s="767" t="s">
        <v>2615</v>
      </c>
      <c r="O1250" s="905"/>
      <c r="P1250" s="775" t="s">
        <v>4903</v>
      </c>
      <c r="Q1250" s="775" t="s">
        <v>2617</v>
      </c>
      <c r="R1250" s="906"/>
      <c r="S1250" s="906"/>
      <c r="T1250" s="906"/>
      <c r="U1250" s="905"/>
      <c r="V1250" s="905"/>
      <c r="W1250" s="770"/>
      <c r="X1250" s="771"/>
    </row>
    <row r="1251" spans="1:24" s="772" customFormat="1" ht="136.5" x14ac:dyDescent="0.3">
      <c r="A1251" s="930"/>
      <c r="B1251" s="907"/>
      <c r="C1251" s="775"/>
      <c r="D1251" s="767"/>
      <c r="E1251" s="767"/>
      <c r="F1251" s="937"/>
      <c r="G1251" s="767"/>
      <c r="H1251" s="767"/>
      <c r="I1251" s="937"/>
      <c r="J1251" s="857"/>
      <c r="K1251" s="800"/>
      <c r="L1251" s="931"/>
      <c r="M1251" s="767"/>
      <c r="N1251" s="767" t="s">
        <v>2618</v>
      </c>
      <c r="O1251" s="905"/>
      <c r="P1251" s="775" t="s">
        <v>4904</v>
      </c>
      <c r="Q1251" s="775" t="s">
        <v>2620</v>
      </c>
      <c r="R1251" s="906"/>
      <c r="S1251" s="906"/>
      <c r="T1251" s="906"/>
      <c r="U1251" s="905"/>
      <c r="V1251" s="905"/>
      <c r="W1251" s="770"/>
      <c r="X1251" s="771"/>
    </row>
    <row r="1252" spans="1:24" s="772" customFormat="1" ht="97.5" x14ac:dyDescent="0.3">
      <c r="A1252" s="930"/>
      <c r="B1252" s="907"/>
      <c r="C1252" s="775"/>
      <c r="D1252" s="767"/>
      <c r="E1252" s="767"/>
      <c r="F1252" s="937"/>
      <c r="G1252" s="767"/>
      <c r="H1252" s="767"/>
      <c r="I1252" s="937"/>
      <c r="J1252" s="857"/>
      <c r="K1252" s="800"/>
      <c r="L1252" s="931"/>
      <c r="M1252" s="767"/>
      <c r="N1252" s="767" t="s">
        <v>2621</v>
      </c>
      <c r="O1252" s="905"/>
      <c r="P1252" s="767" t="s">
        <v>2622</v>
      </c>
      <c r="Q1252" s="775" t="s">
        <v>4905</v>
      </c>
      <c r="R1252" s="906"/>
      <c r="S1252" s="906"/>
      <c r="T1252" s="906"/>
      <c r="U1252" s="905"/>
      <c r="V1252" s="905"/>
      <c r="W1252" s="770"/>
      <c r="X1252" s="771"/>
    </row>
    <row r="1253" spans="1:24" s="772" customFormat="1" ht="78" x14ac:dyDescent="0.3">
      <c r="A1253" s="930"/>
      <c r="B1253" s="907"/>
      <c r="C1253" s="775"/>
      <c r="D1253" s="767"/>
      <c r="E1253" s="767"/>
      <c r="F1253" s="937"/>
      <c r="G1253" s="767"/>
      <c r="H1253" s="767"/>
      <c r="I1253" s="937"/>
      <c r="J1253" s="857"/>
      <c r="K1253" s="800"/>
      <c r="L1253" s="931"/>
      <c r="M1253" s="767"/>
      <c r="N1253" s="767" t="s">
        <v>2624</v>
      </c>
      <c r="O1253" s="905"/>
      <c r="P1253" s="767" t="s">
        <v>2625</v>
      </c>
      <c r="Q1253" s="775" t="s">
        <v>2626</v>
      </c>
      <c r="R1253" s="906"/>
      <c r="S1253" s="906"/>
      <c r="T1253" s="906"/>
      <c r="U1253" s="905"/>
      <c r="V1253" s="905"/>
      <c r="W1253" s="770"/>
      <c r="X1253" s="771"/>
    </row>
    <row r="1254" spans="1:24" s="772" customFormat="1" ht="97.5" x14ac:dyDescent="0.3">
      <c r="A1254" s="930"/>
      <c r="B1254" s="907"/>
      <c r="C1254" s="775"/>
      <c r="D1254" s="767"/>
      <c r="E1254" s="767"/>
      <c r="F1254" s="937"/>
      <c r="G1254" s="767"/>
      <c r="H1254" s="767"/>
      <c r="I1254" s="937"/>
      <c r="J1254" s="857"/>
      <c r="K1254" s="800"/>
      <c r="L1254" s="931"/>
      <c r="M1254" s="767"/>
      <c r="N1254" s="767" t="s">
        <v>2627</v>
      </c>
      <c r="O1254" s="905"/>
      <c r="P1254" s="775" t="s">
        <v>4906</v>
      </c>
      <c r="Q1254" s="775" t="s">
        <v>4907</v>
      </c>
      <c r="R1254" s="906"/>
      <c r="S1254" s="906"/>
      <c r="T1254" s="906"/>
      <c r="U1254" s="905"/>
      <c r="V1254" s="905"/>
      <c r="W1254" s="770"/>
      <c r="X1254" s="771"/>
    </row>
    <row r="1255" spans="1:24" s="772" customFormat="1" ht="117" x14ac:dyDescent="0.3">
      <c r="A1255" s="930"/>
      <c r="B1255" s="907"/>
      <c r="C1255" s="775"/>
      <c r="D1255" s="767"/>
      <c r="E1255" s="767"/>
      <c r="F1255" s="937"/>
      <c r="G1255" s="767"/>
      <c r="H1255" s="767"/>
      <c r="I1255" s="937"/>
      <c r="J1255" s="857"/>
      <c r="K1255" s="800"/>
      <c r="L1255" s="931"/>
      <c r="M1255" s="767"/>
      <c r="N1255" s="767" t="s">
        <v>2631</v>
      </c>
      <c r="O1255" s="905"/>
      <c r="P1255" s="767" t="s">
        <v>2632</v>
      </c>
      <c r="Q1255" s="775" t="s">
        <v>4908</v>
      </c>
      <c r="R1255" s="906"/>
      <c r="S1255" s="906"/>
      <c r="T1255" s="906"/>
      <c r="U1255" s="905"/>
      <c r="V1255" s="905"/>
      <c r="W1255" s="770"/>
      <c r="X1255" s="771"/>
    </row>
    <row r="1256" spans="1:24" s="772" customFormat="1" ht="75" customHeight="1" x14ac:dyDescent="0.3">
      <c r="A1256" s="930"/>
      <c r="B1256" s="907"/>
      <c r="C1256" s="775"/>
      <c r="D1256" s="767"/>
      <c r="E1256" s="767"/>
      <c r="F1256" s="937"/>
      <c r="G1256" s="767"/>
      <c r="H1256" s="767"/>
      <c r="I1256" s="937"/>
      <c r="J1256" s="857"/>
      <c r="K1256" s="800"/>
      <c r="L1256" s="931"/>
      <c r="M1256" s="767"/>
      <c r="N1256" s="767" t="s">
        <v>2634</v>
      </c>
      <c r="O1256" s="905"/>
      <c r="P1256" s="775" t="s">
        <v>4909</v>
      </c>
      <c r="Q1256" s="775" t="s">
        <v>2636</v>
      </c>
      <c r="R1256" s="906"/>
      <c r="S1256" s="906"/>
      <c r="T1256" s="906"/>
      <c r="U1256" s="905"/>
      <c r="V1256" s="905"/>
      <c r="W1256" s="770"/>
      <c r="X1256" s="771"/>
    </row>
    <row r="1257" spans="1:24" s="772" customFormat="1" ht="97.5" x14ac:dyDescent="0.3">
      <c r="A1257" s="930"/>
      <c r="B1257" s="907"/>
      <c r="C1257" s="775"/>
      <c r="D1257" s="767"/>
      <c r="E1257" s="767"/>
      <c r="F1257" s="937"/>
      <c r="G1257" s="767"/>
      <c r="H1257" s="767"/>
      <c r="I1257" s="937"/>
      <c r="J1257" s="857"/>
      <c r="K1257" s="800"/>
      <c r="L1257" s="931"/>
      <c r="M1257" s="767"/>
      <c r="N1257" s="767" t="s">
        <v>2637</v>
      </c>
      <c r="O1257" s="905"/>
      <c r="P1257" s="775" t="s">
        <v>2616</v>
      </c>
      <c r="Q1257" s="775" t="s">
        <v>2638</v>
      </c>
      <c r="R1257" s="906"/>
      <c r="S1257" s="906"/>
      <c r="T1257" s="906"/>
      <c r="U1257" s="905"/>
      <c r="V1257" s="905"/>
      <c r="W1257" s="770"/>
      <c r="X1257" s="771"/>
    </row>
    <row r="1258" spans="1:24" s="772" customFormat="1" ht="78" x14ac:dyDescent="0.3">
      <c r="A1258" s="930"/>
      <c r="B1258" s="907"/>
      <c r="C1258" s="775"/>
      <c r="D1258" s="767"/>
      <c r="E1258" s="767"/>
      <c r="F1258" s="937"/>
      <c r="G1258" s="767"/>
      <c r="H1258" s="767"/>
      <c r="I1258" s="937"/>
      <c r="J1258" s="857"/>
      <c r="K1258" s="800"/>
      <c r="L1258" s="931"/>
      <c r="M1258" s="767"/>
      <c r="N1258" s="767" t="s">
        <v>2639</v>
      </c>
      <c r="O1258" s="905"/>
      <c r="P1258" s="775" t="s">
        <v>2640</v>
      </c>
      <c r="Q1258" s="775" t="s">
        <v>2641</v>
      </c>
      <c r="R1258" s="906"/>
      <c r="S1258" s="906"/>
      <c r="T1258" s="906"/>
      <c r="U1258" s="905"/>
      <c r="V1258" s="905"/>
      <c r="W1258" s="770"/>
      <c r="X1258" s="771"/>
    </row>
    <row r="1259" spans="1:24" s="772" customFormat="1" ht="156" x14ac:dyDescent="0.3">
      <c r="A1259" s="930"/>
      <c r="B1259" s="907"/>
      <c r="C1259" s="775"/>
      <c r="D1259" s="767"/>
      <c r="E1259" s="767"/>
      <c r="F1259" s="937"/>
      <c r="G1259" s="767"/>
      <c r="H1259" s="767"/>
      <c r="I1259" s="937"/>
      <c r="J1259" s="857"/>
      <c r="K1259" s="800"/>
      <c r="L1259" s="931"/>
      <c r="M1259" s="767"/>
      <c r="N1259" s="767" t="s">
        <v>2642</v>
      </c>
      <c r="O1259" s="905"/>
      <c r="P1259" s="775" t="s">
        <v>2643</v>
      </c>
      <c r="Q1259" s="775" t="s">
        <v>2644</v>
      </c>
      <c r="R1259" s="906"/>
      <c r="S1259" s="906"/>
      <c r="T1259" s="906"/>
      <c r="U1259" s="905"/>
      <c r="V1259" s="905"/>
      <c r="W1259" s="770"/>
      <c r="X1259" s="771"/>
    </row>
    <row r="1260" spans="1:24" s="772" customFormat="1" ht="87" customHeight="1" x14ac:dyDescent="0.3">
      <c r="A1260" s="930"/>
      <c r="B1260" s="907"/>
      <c r="C1260" s="775"/>
      <c r="D1260" s="767"/>
      <c r="E1260" s="767"/>
      <c r="F1260" s="937"/>
      <c r="G1260" s="767"/>
      <c r="H1260" s="767"/>
      <c r="I1260" s="937"/>
      <c r="J1260" s="857"/>
      <c r="K1260" s="800"/>
      <c r="L1260" s="931"/>
      <c r="M1260" s="767"/>
      <c r="N1260" s="767" t="s">
        <v>2645</v>
      </c>
      <c r="O1260" s="905"/>
      <c r="P1260" s="775" t="s">
        <v>2646</v>
      </c>
      <c r="Q1260" s="775" t="s">
        <v>4910</v>
      </c>
      <c r="R1260" s="906"/>
      <c r="S1260" s="906"/>
      <c r="T1260" s="906"/>
      <c r="U1260" s="905"/>
      <c r="V1260" s="905"/>
      <c r="W1260" s="770"/>
      <c r="X1260" s="771"/>
    </row>
    <row r="1261" spans="1:24" s="772" customFormat="1" ht="61.15" customHeight="1" x14ac:dyDescent="0.3">
      <c r="A1261" s="930"/>
      <c r="B1261" s="907"/>
      <c r="C1261" s="775"/>
      <c r="D1261" s="767"/>
      <c r="E1261" s="767"/>
      <c r="F1261" s="937"/>
      <c r="G1261" s="767"/>
      <c r="H1261" s="767"/>
      <c r="I1261" s="937"/>
      <c r="J1261" s="857"/>
      <c r="K1261" s="800"/>
      <c r="L1261" s="931" t="s">
        <v>5028</v>
      </c>
      <c r="M1261" s="767" t="s">
        <v>4091</v>
      </c>
      <c r="N1261" s="905" t="s">
        <v>2709</v>
      </c>
      <c r="O1261" s="905"/>
      <c r="P1261" s="775" t="s">
        <v>4919</v>
      </c>
      <c r="Q1261" s="775" t="s">
        <v>4920</v>
      </c>
      <c r="R1261" s="866" t="s">
        <v>3292</v>
      </c>
      <c r="S1261" s="866">
        <v>50</v>
      </c>
      <c r="T1261" s="866">
        <v>70</v>
      </c>
      <c r="U1261" s="905" t="s">
        <v>2611</v>
      </c>
      <c r="V1261" s="905"/>
      <c r="W1261" s="770"/>
      <c r="X1261" s="771"/>
    </row>
    <row r="1262" spans="1:24" s="772" customFormat="1" ht="78" x14ac:dyDescent="0.3">
      <c r="A1262" s="930"/>
      <c r="B1262" s="907"/>
      <c r="C1262" s="775"/>
      <c r="D1262" s="767"/>
      <c r="E1262" s="767"/>
      <c r="F1262" s="937"/>
      <c r="G1262" s="767"/>
      <c r="H1262" s="767"/>
      <c r="I1262" s="937"/>
      <c r="J1262" s="857"/>
      <c r="K1262" s="800"/>
      <c r="L1262" s="931"/>
      <c r="M1262" s="767"/>
      <c r="N1262" s="767" t="s">
        <v>2712</v>
      </c>
      <c r="O1262" s="905"/>
      <c r="P1262" s="775" t="s">
        <v>4921</v>
      </c>
      <c r="Q1262" s="775" t="s">
        <v>4922</v>
      </c>
      <c r="R1262" s="866"/>
      <c r="S1262" s="866"/>
      <c r="T1262" s="866"/>
      <c r="U1262" s="905"/>
      <c r="V1262" s="905"/>
      <c r="W1262" s="770"/>
      <c r="X1262" s="771"/>
    </row>
    <row r="1263" spans="1:24" s="772" customFormat="1" ht="78" x14ac:dyDescent="0.3">
      <c r="A1263" s="930"/>
      <c r="B1263" s="907"/>
      <c r="C1263" s="775"/>
      <c r="D1263" s="767"/>
      <c r="E1263" s="767"/>
      <c r="F1263" s="937"/>
      <c r="G1263" s="767"/>
      <c r="H1263" s="767"/>
      <c r="I1263" s="937"/>
      <c r="J1263" s="857"/>
      <c r="K1263" s="800"/>
      <c r="L1263" s="931"/>
      <c r="M1263" s="767"/>
      <c r="N1263" s="767" t="s">
        <v>2714</v>
      </c>
      <c r="O1263" s="905"/>
      <c r="P1263" s="775" t="s">
        <v>4923</v>
      </c>
      <c r="Q1263" s="775" t="s">
        <v>4924</v>
      </c>
      <c r="R1263" s="866"/>
      <c r="S1263" s="866"/>
      <c r="T1263" s="866"/>
      <c r="U1263" s="905"/>
      <c r="V1263" s="905"/>
      <c r="W1263" s="770"/>
      <c r="X1263" s="771"/>
    </row>
    <row r="1264" spans="1:24" s="772" customFormat="1" ht="97.5" x14ac:dyDescent="0.3">
      <c r="A1264" s="930"/>
      <c r="B1264" s="907"/>
      <c r="C1264" s="775"/>
      <c r="D1264" s="767"/>
      <c r="E1264" s="767"/>
      <c r="F1264" s="937"/>
      <c r="G1264" s="767"/>
      <c r="H1264" s="767"/>
      <c r="I1264" s="937"/>
      <c r="J1264" s="857"/>
      <c r="K1264" s="800"/>
      <c r="L1264" s="931"/>
      <c r="M1264" s="767"/>
      <c r="N1264" s="767" t="s">
        <v>2716</v>
      </c>
      <c r="O1264" s="905"/>
      <c r="P1264" s="767" t="s">
        <v>4925</v>
      </c>
      <c r="Q1264" s="775" t="s">
        <v>4926</v>
      </c>
      <c r="R1264" s="866"/>
      <c r="S1264" s="866"/>
      <c r="T1264" s="866"/>
      <c r="U1264" s="905"/>
      <c r="V1264" s="905"/>
      <c r="W1264" s="770"/>
      <c r="X1264" s="771"/>
    </row>
    <row r="1265" spans="1:24" s="772" customFormat="1" ht="97.15" customHeight="1" x14ac:dyDescent="0.3">
      <c r="A1265" s="930"/>
      <c r="B1265" s="907"/>
      <c r="C1265" s="775"/>
      <c r="D1265" s="767"/>
      <c r="E1265" s="767"/>
      <c r="F1265" s="937"/>
      <c r="G1265" s="767"/>
      <c r="H1265" s="767"/>
      <c r="I1265" s="937"/>
      <c r="J1265" s="857"/>
      <c r="K1265" s="800"/>
      <c r="L1265" s="785" t="s">
        <v>6002</v>
      </c>
      <c r="M1265" s="767"/>
      <c r="N1265" s="786" t="s">
        <v>1560</v>
      </c>
      <c r="O1265" s="905"/>
      <c r="P1265" s="786" t="s">
        <v>4829</v>
      </c>
      <c r="Q1265" s="905" t="s">
        <v>6003</v>
      </c>
      <c r="R1265" s="860" t="s">
        <v>3292</v>
      </c>
      <c r="S1265" s="860">
        <v>25</v>
      </c>
      <c r="T1265" s="860">
        <v>100</v>
      </c>
      <c r="U1265" s="905" t="s">
        <v>1491</v>
      </c>
      <c r="V1265" s="905"/>
      <c r="W1265" s="770"/>
      <c r="X1265" s="771"/>
    </row>
    <row r="1266" spans="1:24" s="772" customFormat="1" ht="58.5" x14ac:dyDescent="0.3">
      <c r="A1266" s="930"/>
      <c r="B1266" s="907"/>
      <c r="C1266" s="775"/>
      <c r="D1266" s="767"/>
      <c r="E1266" s="767"/>
      <c r="F1266" s="937"/>
      <c r="G1266" s="767"/>
      <c r="H1266" s="767"/>
      <c r="I1266" s="937"/>
      <c r="J1266" s="857"/>
      <c r="K1266" s="800"/>
      <c r="L1266" s="785"/>
      <c r="M1266" s="767"/>
      <c r="N1266" s="785" t="s">
        <v>1563</v>
      </c>
      <c r="O1266" s="905"/>
      <c r="P1266" s="786" t="s">
        <v>4830</v>
      </c>
      <c r="Q1266" s="786" t="s">
        <v>4831</v>
      </c>
      <c r="R1266" s="860"/>
      <c r="S1266" s="860"/>
      <c r="T1266" s="860"/>
      <c r="U1266" s="905"/>
      <c r="V1266" s="905"/>
      <c r="W1266" s="770"/>
      <c r="X1266" s="771"/>
    </row>
    <row r="1267" spans="1:24" s="772" customFormat="1" ht="78" x14ac:dyDescent="0.3">
      <c r="A1267" s="930"/>
      <c r="B1267" s="907"/>
      <c r="C1267" s="775"/>
      <c r="D1267" s="767"/>
      <c r="E1267" s="767"/>
      <c r="F1267" s="937"/>
      <c r="G1267" s="767"/>
      <c r="H1267" s="767"/>
      <c r="I1267" s="937"/>
      <c r="J1267" s="857"/>
      <c r="K1267" s="800"/>
      <c r="L1267" s="785"/>
      <c r="M1267" s="767"/>
      <c r="N1267" s="785" t="s">
        <v>1566</v>
      </c>
      <c r="O1267" s="905"/>
      <c r="P1267" s="785" t="s">
        <v>1567</v>
      </c>
      <c r="Q1267" s="786" t="s">
        <v>1568</v>
      </c>
      <c r="R1267" s="860"/>
      <c r="S1267" s="860"/>
      <c r="T1267" s="860"/>
      <c r="U1267" s="905"/>
      <c r="V1267" s="905"/>
      <c r="W1267" s="770"/>
      <c r="X1267" s="771"/>
    </row>
    <row r="1268" spans="1:24" s="772" customFormat="1" ht="117" x14ac:dyDescent="0.3">
      <c r="A1268" s="930"/>
      <c r="B1268" s="907"/>
      <c r="C1268" s="775"/>
      <c r="D1268" s="767"/>
      <c r="E1268" s="767"/>
      <c r="F1268" s="937"/>
      <c r="G1268" s="767"/>
      <c r="H1268" s="767"/>
      <c r="I1268" s="937"/>
      <c r="J1268" s="857"/>
      <c r="K1268" s="800"/>
      <c r="L1268" s="785"/>
      <c r="M1268" s="767"/>
      <c r="N1268" s="785" t="s">
        <v>1569</v>
      </c>
      <c r="O1268" s="905"/>
      <c r="P1268" s="786" t="s">
        <v>4832</v>
      </c>
      <c r="Q1268" s="786" t="s">
        <v>4833</v>
      </c>
      <c r="R1268" s="860"/>
      <c r="S1268" s="860"/>
      <c r="T1268" s="860"/>
      <c r="U1268" s="905"/>
      <c r="V1268" s="905"/>
      <c r="W1268" s="770"/>
      <c r="X1268" s="771"/>
    </row>
    <row r="1269" spans="1:24" s="772" customFormat="1" ht="58.5" x14ac:dyDescent="0.3">
      <c r="A1269" s="930"/>
      <c r="B1269" s="907"/>
      <c r="C1269" s="775"/>
      <c r="D1269" s="767"/>
      <c r="E1269" s="767"/>
      <c r="F1269" s="937"/>
      <c r="G1269" s="767"/>
      <c r="H1269" s="767"/>
      <c r="I1269" s="937"/>
      <c r="J1269" s="857"/>
      <c r="K1269" s="800"/>
      <c r="L1269" s="785"/>
      <c r="M1269" s="767"/>
      <c r="N1269" s="785" t="s">
        <v>1571</v>
      </c>
      <c r="O1269" s="905"/>
      <c r="P1269" s="786" t="s">
        <v>4834</v>
      </c>
      <c r="Q1269" s="786" t="s">
        <v>4835</v>
      </c>
      <c r="R1269" s="860"/>
      <c r="S1269" s="860"/>
      <c r="T1269" s="860"/>
      <c r="U1269" s="905"/>
      <c r="V1269" s="905"/>
      <c r="W1269" s="770"/>
      <c r="X1269" s="771"/>
    </row>
    <row r="1270" spans="1:24" s="772" customFormat="1" ht="117" x14ac:dyDescent="0.3">
      <c r="A1270" s="930"/>
      <c r="B1270" s="907"/>
      <c r="C1270" s="775"/>
      <c r="D1270" s="767"/>
      <c r="E1270" s="767"/>
      <c r="F1270" s="937"/>
      <c r="G1270" s="767"/>
      <c r="H1270" s="767"/>
      <c r="I1270" s="937"/>
      <c r="J1270" s="857"/>
      <c r="K1270" s="800"/>
      <c r="L1270" s="785"/>
      <c r="M1270" s="767"/>
      <c r="N1270" s="785" t="s">
        <v>1574</v>
      </c>
      <c r="O1270" s="905"/>
      <c r="P1270" s="785" t="s">
        <v>1575</v>
      </c>
      <c r="Q1270" s="786" t="s">
        <v>4836</v>
      </c>
      <c r="R1270" s="860"/>
      <c r="S1270" s="860"/>
      <c r="T1270" s="860"/>
      <c r="U1270" s="905"/>
      <c r="V1270" s="905"/>
      <c r="W1270" s="770"/>
      <c r="X1270" s="771"/>
    </row>
    <row r="1271" spans="1:24" s="772" customFormat="1" ht="58.5" x14ac:dyDescent="0.3">
      <c r="A1271" s="930"/>
      <c r="B1271" s="907"/>
      <c r="C1271" s="775"/>
      <c r="D1271" s="767"/>
      <c r="E1271" s="767"/>
      <c r="F1271" s="937"/>
      <c r="G1271" s="767"/>
      <c r="H1271" s="767"/>
      <c r="I1271" s="937"/>
      <c r="J1271" s="857"/>
      <c r="K1271" s="800"/>
      <c r="L1271" s="785"/>
      <c r="M1271" s="767"/>
      <c r="N1271" s="785" t="s">
        <v>1577</v>
      </c>
      <c r="O1271" s="905"/>
      <c r="P1271" s="785" t="s">
        <v>1578</v>
      </c>
      <c r="Q1271" s="786" t="s">
        <v>3653</v>
      </c>
      <c r="R1271" s="860"/>
      <c r="S1271" s="860"/>
      <c r="T1271" s="860"/>
      <c r="U1271" s="905"/>
      <c r="V1271" s="905"/>
      <c r="W1271" s="770"/>
      <c r="X1271" s="771"/>
    </row>
    <row r="1272" spans="1:24" s="772" customFormat="1" ht="78" x14ac:dyDescent="0.3">
      <c r="A1272" s="930"/>
      <c r="B1272" s="907"/>
      <c r="C1272" s="775"/>
      <c r="D1272" s="767"/>
      <c r="E1272" s="767"/>
      <c r="F1272" s="937"/>
      <c r="G1272" s="767"/>
      <c r="H1272" s="767"/>
      <c r="I1272" s="937"/>
      <c r="J1272" s="857"/>
      <c r="K1272" s="800"/>
      <c r="L1272" s="785"/>
      <c r="M1272" s="767"/>
      <c r="N1272" s="785" t="s">
        <v>1580</v>
      </c>
      <c r="O1272" s="905"/>
      <c r="P1272" s="785" t="s">
        <v>1581</v>
      </c>
      <c r="Q1272" s="786" t="s">
        <v>4837</v>
      </c>
      <c r="R1272" s="860"/>
      <c r="S1272" s="860"/>
      <c r="T1272" s="860"/>
      <c r="U1272" s="905"/>
      <c r="V1272" s="905"/>
      <c r="W1272" s="770"/>
      <c r="X1272" s="771"/>
    </row>
    <row r="1273" spans="1:24" s="772" customFormat="1" ht="78" x14ac:dyDescent="0.3">
      <c r="A1273" s="930"/>
      <c r="B1273" s="907"/>
      <c r="C1273" s="775"/>
      <c r="D1273" s="767"/>
      <c r="E1273" s="767"/>
      <c r="F1273" s="937"/>
      <c r="G1273" s="767"/>
      <c r="H1273" s="767"/>
      <c r="I1273" s="937"/>
      <c r="J1273" s="857"/>
      <c r="K1273" s="800"/>
      <c r="L1273" s="785"/>
      <c r="M1273" s="767"/>
      <c r="N1273" s="785" t="s">
        <v>1582</v>
      </c>
      <c r="O1273" s="905"/>
      <c r="P1273" s="785" t="s">
        <v>1583</v>
      </c>
      <c r="Q1273" s="786" t="s">
        <v>4838</v>
      </c>
      <c r="R1273" s="860"/>
      <c r="S1273" s="860"/>
      <c r="T1273" s="860"/>
      <c r="U1273" s="905"/>
      <c r="V1273" s="905"/>
      <c r="W1273" s="770"/>
      <c r="X1273" s="771"/>
    </row>
    <row r="1274" spans="1:24" s="772" customFormat="1" ht="97.5" x14ac:dyDescent="0.3">
      <c r="A1274" s="930"/>
      <c r="B1274" s="907"/>
      <c r="C1274" s="775"/>
      <c r="D1274" s="767"/>
      <c r="E1274" s="767"/>
      <c r="F1274" s="937"/>
      <c r="G1274" s="767"/>
      <c r="H1274" s="767"/>
      <c r="I1274" s="937"/>
      <c r="J1274" s="857"/>
      <c r="K1274" s="800"/>
      <c r="L1274" s="785"/>
      <c r="M1274" s="767"/>
      <c r="N1274" s="785" t="s">
        <v>1584</v>
      </c>
      <c r="O1274" s="905"/>
      <c r="P1274" s="785" t="s">
        <v>1585</v>
      </c>
      <c r="Q1274" s="786" t="s">
        <v>4839</v>
      </c>
      <c r="R1274" s="860"/>
      <c r="S1274" s="860"/>
      <c r="T1274" s="860"/>
      <c r="U1274" s="905"/>
      <c r="V1274" s="905"/>
      <c r="W1274" s="770"/>
      <c r="X1274" s="771"/>
    </row>
    <row r="1275" spans="1:24" s="772" customFormat="1" ht="78" x14ac:dyDescent="0.3">
      <c r="A1275" s="930"/>
      <c r="B1275" s="907"/>
      <c r="C1275" s="775"/>
      <c r="D1275" s="767"/>
      <c r="E1275" s="767"/>
      <c r="F1275" s="937"/>
      <c r="G1275" s="767"/>
      <c r="H1275" s="767"/>
      <c r="I1275" s="937"/>
      <c r="J1275" s="857"/>
      <c r="K1275" s="800"/>
      <c r="L1275" s="785"/>
      <c r="M1275" s="767"/>
      <c r="N1275" s="785" t="s">
        <v>1586</v>
      </c>
      <c r="O1275" s="905"/>
      <c r="P1275" s="785" t="s">
        <v>1587</v>
      </c>
      <c r="Q1275" s="786" t="s">
        <v>4840</v>
      </c>
      <c r="R1275" s="860"/>
      <c r="S1275" s="860"/>
      <c r="T1275" s="860"/>
      <c r="U1275" s="905"/>
      <c r="V1275" s="905"/>
      <c r="W1275" s="770"/>
      <c r="X1275" s="771"/>
    </row>
    <row r="1276" spans="1:24" s="772" customFormat="1" ht="97.5" x14ac:dyDescent="0.3">
      <c r="A1276" s="930"/>
      <c r="B1276" s="907"/>
      <c r="C1276" s="775"/>
      <c r="D1276" s="767"/>
      <c r="E1276" s="767"/>
      <c r="F1276" s="937"/>
      <c r="G1276" s="767"/>
      <c r="H1276" s="767"/>
      <c r="I1276" s="937"/>
      <c r="J1276" s="857"/>
      <c r="K1276" s="800"/>
      <c r="L1276" s="785"/>
      <c r="M1276" s="767"/>
      <c r="N1276" s="785" t="s">
        <v>1589</v>
      </c>
      <c r="O1276" s="905"/>
      <c r="P1276" s="785" t="s">
        <v>1590</v>
      </c>
      <c r="Q1276" s="786" t="s">
        <v>4841</v>
      </c>
      <c r="R1276" s="860"/>
      <c r="S1276" s="860"/>
      <c r="T1276" s="860"/>
      <c r="U1276" s="905"/>
      <c r="V1276" s="905"/>
      <c r="W1276" s="770"/>
      <c r="X1276" s="771"/>
    </row>
    <row r="1277" spans="1:24" s="772" customFormat="1" ht="231" customHeight="1" x14ac:dyDescent="0.3">
      <c r="A1277" s="930"/>
      <c r="B1277" s="907"/>
      <c r="C1277" s="775" t="s">
        <v>6004</v>
      </c>
      <c r="D1277" s="767" t="s">
        <v>6005</v>
      </c>
      <c r="E1277" s="767" t="s">
        <v>3512</v>
      </c>
      <c r="F1277" s="857"/>
      <c r="G1277" s="767"/>
      <c r="H1277" s="767"/>
      <c r="I1277" s="857"/>
      <c r="J1277" s="857"/>
      <c r="K1277" s="785" t="s">
        <v>5631</v>
      </c>
      <c r="L1277" s="785" t="s">
        <v>6006</v>
      </c>
      <c r="M1277" s="857"/>
      <c r="N1277" s="905" t="s">
        <v>229</v>
      </c>
      <c r="O1277" s="905"/>
      <c r="P1277" s="785" t="s">
        <v>230</v>
      </c>
      <c r="Q1277" s="791" t="s">
        <v>5768</v>
      </c>
      <c r="R1277" s="787" t="s">
        <v>3292</v>
      </c>
      <c r="S1277" s="795">
        <v>45.420898513008424</v>
      </c>
      <c r="T1277" s="795">
        <v>56.523831619891375</v>
      </c>
      <c r="U1277" s="905" t="s">
        <v>228</v>
      </c>
      <c r="V1277" s="905" t="s">
        <v>5698</v>
      </c>
      <c r="W1277" s="770"/>
      <c r="X1277" s="771"/>
    </row>
    <row r="1278" spans="1:24" s="56" customFormat="1" ht="78" x14ac:dyDescent="0.25">
      <c r="A1278" s="784"/>
      <c r="B1278" s="784"/>
      <c r="C1278" s="784"/>
      <c r="D1278" s="784"/>
      <c r="E1278" s="784"/>
      <c r="F1278" s="784"/>
      <c r="G1278" s="784"/>
      <c r="H1278" s="784"/>
      <c r="I1278" s="784"/>
      <c r="J1278" s="784"/>
      <c r="K1278" s="784"/>
      <c r="L1278" s="784"/>
      <c r="M1278" s="784"/>
      <c r="N1278" s="791" t="s">
        <v>232</v>
      </c>
      <c r="O1278" s="791"/>
      <c r="P1278" s="791" t="s">
        <v>3670</v>
      </c>
      <c r="Q1278" s="792" t="s">
        <v>3671</v>
      </c>
      <c r="R1278" s="804"/>
      <c r="S1278" s="804"/>
      <c r="T1278" s="878"/>
      <c r="U1278" s="789" t="s">
        <v>228</v>
      </c>
      <c r="V1278" s="789"/>
    </row>
    <row r="1279" spans="1:24" s="801" customFormat="1" ht="78" x14ac:dyDescent="0.25">
      <c r="A1279" s="798"/>
      <c r="B1279" s="798"/>
      <c r="C1279" s="798"/>
      <c r="D1279" s="798"/>
      <c r="E1279" s="798"/>
      <c r="F1279" s="798"/>
      <c r="G1279" s="798"/>
      <c r="H1279" s="798"/>
      <c r="I1279" s="798"/>
      <c r="J1279" s="798"/>
      <c r="K1279" s="798"/>
      <c r="L1279" s="798"/>
      <c r="M1279" s="798"/>
      <c r="N1279" s="785" t="s">
        <v>235</v>
      </c>
      <c r="O1279" s="785"/>
      <c r="P1279" s="786" t="s">
        <v>236</v>
      </c>
      <c r="Q1279" s="786" t="s">
        <v>237</v>
      </c>
      <c r="R1279" s="799"/>
      <c r="S1279" s="799"/>
      <c r="T1279" s="800"/>
      <c r="U1279" s="789" t="s">
        <v>228</v>
      </c>
      <c r="V1279" s="789"/>
    </row>
    <row r="1280" spans="1:24" s="801" customFormat="1" ht="97.5" x14ac:dyDescent="0.25">
      <c r="A1280" s="798"/>
      <c r="B1280" s="798"/>
      <c r="C1280" s="798"/>
      <c r="D1280" s="798"/>
      <c r="E1280" s="798"/>
      <c r="F1280" s="798"/>
      <c r="G1280" s="798"/>
      <c r="H1280" s="798"/>
      <c r="I1280" s="798"/>
      <c r="J1280" s="798"/>
      <c r="K1280" s="798"/>
      <c r="L1280" s="798"/>
      <c r="M1280" s="798"/>
      <c r="N1280" s="785" t="s">
        <v>238</v>
      </c>
      <c r="O1280" s="785"/>
      <c r="P1280" s="786" t="s">
        <v>239</v>
      </c>
      <c r="Q1280" s="786" t="s">
        <v>240</v>
      </c>
      <c r="R1280" s="799"/>
      <c r="S1280" s="799"/>
      <c r="T1280" s="800"/>
      <c r="U1280" s="789" t="s">
        <v>228</v>
      </c>
      <c r="V1280" s="789"/>
    </row>
    <row r="1281" spans="1:22" s="801" customFormat="1" ht="117" x14ac:dyDescent="0.25">
      <c r="A1281" s="798"/>
      <c r="B1281" s="798"/>
      <c r="C1281" s="798"/>
      <c r="D1281" s="798"/>
      <c r="E1281" s="798"/>
      <c r="F1281" s="798"/>
      <c r="G1281" s="798"/>
      <c r="H1281" s="798"/>
      <c r="I1281" s="798"/>
      <c r="J1281" s="798"/>
      <c r="K1281" s="798"/>
      <c r="L1281" s="798"/>
      <c r="M1281" s="798"/>
      <c r="N1281" s="785" t="s">
        <v>241</v>
      </c>
      <c r="O1281" s="785"/>
      <c r="P1281" s="785" t="s">
        <v>3669</v>
      </c>
      <c r="Q1281" s="786" t="s">
        <v>243</v>
      </c>
      <c r="R1281" s="799"/>
      <c r="S1281" s="799"/>
      <c r="T1281" s="800"/>
      <c r="U1281" s="789" t="s">
        <v>228</v>
      </c>
      <c r="V1281" s="789"/>
    </row>
    <row r="1282" spans="1:22" s="801" customFormat="1" ht="78" x14ac:dyDescent="0.25">
      <c r="A1282" s="798"/>
      <c r="B1282" s="798"/>
      <c r="C1282" s="798"/>
      <c r="D1282" s="798"/>
      <c r="E1282" s="798"/>
      <c r="F1282" s="798"/>
      <c r="G1282" s="798"/>
      <c r="H1282" s="798"/>
      <c r="I1282" s="798"/>
      <c r="J1282" s="798"/>
      <c r="K1282" s="798"/>
      <c r="L1282" s="798"/>
      <c r="M1282" s="798"/>
      <c r="N1282" s="785" t="s">
        <v>244</v>
      </c>
      <c r="O1282" s="785"/>
      <c r="P1282" s="785" t="s">
        <v>3659</v>
      </c>
      <c r="Q1282" s="786" t="s">
        <v>246</v>
      </c>
      <c r="R1282" s="799"/>
      <c r="S1282" s="799"/>
      <c r="T1282" s="800"/>
      <c r="U1282" s="789" t="s">
        <v>228</v>
      </c>
      <c r="V1282" s="789"/>
    </row>
    <row r="1283" spans="1:22" s="801" customFormat="1" ht="78" x14ac:dyDescent="0.25">
      <c r="A1283" s="798"/>
      <c r="B1283" s="798"/>
      <c r="C1283" s="798"/>
      <c r="D1283" s="798"/>
      <c r="E1283" s="798"/>
      <c r="F1283" s="798"/>
      <c r="G1283" s="798"/>
      <c r="H1283" s="798"/>
      <c r="I1283" s="798"/>
      <c r="J1283" s="798"/>
      <c r="K1283" s="798"/>
      <c r="L1283" s="798"/>
      <c r="M1283" s="798"/>
      <c r="N1283" s="791" t="s">
        <v>247</v>
      </c>
      <c r="O1283" s="791"/>
      <c r="P1283" s="791" t="s">
        <v>3672</v>
      </c>
      <c r="Q1283" s="792" t="s">
        <v>3673</v>
      </c>
      <c r="R1283" s="804"/>
      <c r="S1283" s="804"/>
      <c r="T1283" s="878"/>
      <c r="U1283" s="789" t="s">
        <v>228</v>
      </c>
      <c r="V1283" s="789"/>
    </row>
    <row r="1284" spans="1:22" s="801" customFormat="1" ht="97.5" x14ac:dyDescent="0.25">
      <c r="A1284" s="798"/>
      <c r="B1284" s="798"/>
      <c r="C1284" s="798"/>
      <c r="D1284" s="798"/>
      <c r="E1284" s="798"/>
      <c r="F1284" s="798"/>
      <c r="G1284" s="798"/>
      <c r="H1284" s="798"/>
      <c r="I1284" s="798"/>
      <c r="J1284" s="798"/>
      <c r="K1284" s="798"/>
      <c r="L1284" s="798"/>
      <c r="M1284" s="798"/>
      <c r="N1284" s="785" t="s">
        <v>250</v>
      </c>
      <c r="O1284" s="785"/>
      <c r="P1284" s="786" t="s">
        <v>3680</v>
      </c>
      <c r="Q1284" s="786" t="s">
        <v>3681</v>
      </c>
      <c r="R1284" s="799"/>
      <c r="S1284" s="799"/>
      <c r="T1284" s="800"/>
      <c r="U1284" s="789" t="s">
        <v>228</v>
      </c>
      <c r="V1284" s="789"/>
    </row>
    <row r="1285" spans="1:22" s="801" customFormat="1" ht="78" x14ac:dyDescent="0.25">
      <c r="A1285" s="798"/>
      <c r="B1285" s="798"/>
      <c r="C1285" s="798"/>
      <c r="D1285" s="798"/>
      <c r="E1285" s="798"/>
      <c r="F1285" s="798"/>
      <c r="G1285" s="798"/>
      <c r="H1285" s="798"/>
      <c r="I1285" s="798"/>
      <c r="J1285" s="798"/>
      <c r="K1285" s="798"/>
      <c r="L1285" s="798"/>
      <c r="M1285" s="798"/>
      <c r="N1285" s="785" t="s">
        <v>253</v>
      </c>
      <c r="O1285" s="785"/>
      <c r="P1285" s="786" t="s">
        <v>254</v>
      </c>
      <c r="Q1285" s="786" t="s">
        <v>3655</v>
      </c>
      <c r="R1285" s="799"/>
      <c r="S1285" s="799"/>
      <c r="T1285" s="800"/>
      <c r="U1285" s="789" t="s">
        <v>228</v>
      </c>
      <c r="V1285" s="789"/>
    </row>
    <row r="1286" spans="1:22" s="801" customFormat="1" ht="117" x14ac:dyDescent="0.25">
      <c r="A1286" s="798"/>
      <c r="B1286" s="798"/>
      <c r="C1286" s="798"/>
      <c r="D1286" s="798"/>
      <c r="E1286" s="798"/>
      <c r="F1286" s="798"/>
      <c r="G1286" s="798"/>
      <c r="H1286" s="798"/>
      <c r="I1286" s="798"/>
      <c r="J1286" s="798"/>
      <c r="K1286" s="798"/>
      <c r="L1286" s="798"/>
      <c r="M1286" s="798"/>
      <c r="N1286" s="785" t="s">
        <v>256</v>
      </c>
      <c r="O1286" s="785"/>
      <c r="P1286" s="786" t="s">
        <v>257</v>
      </c>
      <c r="Q1286" s="786" t="s">
        <v>258</v>
      </c>
      <c r="R1286" s="799"/>
      <c r="S1286" s="799"/>
      <c r="T1286" s="800"/>
      <c r="U1286" s="789" t="s">
        <v>228</v>
      </c>
      <c r="V1286" s="789"/>
    </row>
    <row r="1287" spans="1:22" s="801" customFormat="1" ht="78" x14ac:dyDescent="0.25">
      <c r="A1287" s="798"/>
      <c r="B1287" s="798"/>
      <c r="C1287" s="798"/>
      <c r="D1287" s="798"/>
      <c r="E1287" s="798"/>
      <c r="F1287" s="798"/>
      <c r="G1287" s="798"/>
      <c r="H1287" s="798"/>
      <c r="I1287" s="798"/>
      <c r="J1287" s="798"/>
      <c r="K1287" s="798"/>
      <c r="L1287" s="798"/>
      <c r="M1287" s="798"/>
      <c r="N1287" s="785" t="s">
        <v>259</v>
      </c>
      <c r="O1287" s="785"/>
      <c r="P1287" s="785" t="s">
        <v>3667</v>
      </c>
      <c r="Q1287" s="786" t="s">
        <v>3668</v>
      </c>
      <c r="R1287" s="799"/>
      <c r="S1287" s="799"/>
      <c r="T1287" s="800"/>
      <c r="U1287" s="789" t="s">
        <v>228</v>
      </c>
      <c r="V1287" s="789"/>
    </row>
    <row r="1288" spans="1:22" s="801" customFormat="1" ht="136.5" x14ac:dyDescent="0.25">
      <c r="A1288" s="798"/>
      <c r="B1288" s="798"/>
      <c r="C1288" s="798"/>
      <c r="D1288" s="798"/>
      <c r="E1288" s="798"/>
      <c r="F1288" s="798"/>
      <c r="G1288" s="798"/>
      <c r="H1288" s="798"/>
      <c r="I1288" s="798"/>
      <c r="J1288" s="798"/>
      <c r="K1288" s="798"/>
      <c r="L1288" s="798"/>
      <c r="M1288" s="798"/>
      <c r="N1288" s="785" t="s">
        <v>262</v>
      </c>
      <c r="O1288" s="785"/>
      <c r="P1288" s="786" t="s">
        <v>263</v>
      </c>
      <c r="Q1288" s="786" t="s">
        <v>264</v>
      </c>
      <c r="R1288" s="799"/>
      <c r="S1288" s="799"/>
      <c r="T1288" s="800"/>
      <c r="U1288" s="789" t="s">
        <v>228</v>
      </c>
      <c r="V1288" s="789"/>
    </row>
    <row r="1289" spans="1:22" s="801" customFormat="1" ht="77.25" customHeight="1" x14ac:dyDescent="0.25">
      <c r="A1289" s="798"/>
      <c r="B1289" s="798"/>
      <c r="C1289" s="798"/>
      <c r="D1289" s="798"/>
      <c r="E1289" s="798"/>
      <c r="F1289" s="798"/>
      <c r="G1289" s="798"/>
      <c r="H1289" s="798"/>
      <c r="I1289" s="798"/>
      <c r="J1289" s="798"/>
      <c r="K1289" s="798"/>
      <c r="L1289" s="798"/>
      <c r="M1289" s="798"/>
      <c r="N1289" s="785" t="s">
        <v>265</v>
      </c>
      <c r="O1289" s="785"/>
      <c r="P1289" s="786" t="s">
        <v>5482</v>
      </c>
      <c r="Q1289" s="786" t="s">
        <v>267</v>
      </c>
      <c r="R1289" s="799"/>
      <c r="S1289" s="799"/>
      <c r="T1289" s="800"/>
      <c r="U1289" s="789" t="s">
        <v>228</v>
      </c>
      <c r="V1289" s="789"/>
    </row>
    <row r="1290" spans="1:22" s="801" customFormat="1" ht="78" x14ac:dyDescent="0.25">
      <c r="A1290" s="798"/>
      <c r="B1290" s="798"/>
      <c r="C1290" s="798"/>
      <c r="D1290" s="798"/>
      <c r="E1290" s="798"/>
      <c r="F1290" s="798"/>
      <c r="G1290" s="798"/>
      <c r="H1290" s="798"/>
      <c r="I1290" s="798"/>
      <c r="J1290" s="798"/>
      <c r="K1290" s="798"/>
      <c r="L1290" s="798"/>
      <c r="M1290" s="798"/>
      <c r="N1290" s="785" t="s">
        <v>268</v>
      </c>
      <c r="O1290" s="785"/>
      <c r="P1290" s="786" t="s">
        <v>5483</v>
      </c>
      <c r="Q1290" s="786" t="s">
        <v>5484</v>
      </c>
      <c r="R1290" s="799"/>
      <c r="S1290" s="799"/>
      <c r="T1290" s="800"/>
      <c r="U1290" s="789" t="s">
        <v>228</v>
      </c>
      <c r="V1290" s="789"/>
    </row>
    <row r="1291" spans="1:22" s="801" customFormat="1" ht="78" x14ac:dyDescent="0.25">
      <c r="A1291" s="798"/>
      <c r="B1291" s="798"/>
      <c r="C1291" s="798"/>
      <c r="D1291" s="798"/>
      <c r="E1291" s="798"/>
      <c r="F1291" s="798"/>
      <c r="G1291" s="798"/>
      <c r="H1291" s="798"/>
      <c r="I1291" s="798"/>
      <c r="J1291" s="798"/>
      <c r="K1291" s="798"/>
      <c r="L1291" s="798"/>
      <c r="M1291" s="798"/>
      <c r="N1291" s="785" t="s">
        <v>271</v>
      </c>
      <c r="O1291" s="785"/>
      <c r="P1291" s="786" t="s">
        <v>272</v>
      </c>
      <c r="Q1291" s="786" t="s">
        <v>273</v>
      </c>
      <c r="R1291" s="799"/>
      <c r="S1291" s="799"/>
      <c r="T1291" s="800"/>
      <c r="U1291" s="789" t="s">
        <v>228</v>
      </c>
      <c r="V1291" s="789"/>
    </row>
    <row r="1292" spans="1:22" s="801" customFormat="1" ht="97.5" x14ac:dyDescent="0.25">
      <c r="A1292" s="798"/>
      <c r="B1292" s="798"/>
      <c r="C1292" s="798"/>
      <c r="D1292" s="798"/>
      <c r="E1292" s="798"/>
      <c r="F1292" s="798"/>
      <c r="G1292" s="798"/>
      <c r="H1292" s="798"/>
      <c r="I1292" s="798"/>
      <c r="J1292" s="798"/>
      <c r="K1292" s="798"/>
      <c r="L1292" s="798"/>
      <c r="M1292" s="798"/>
      <c r="N1292" s="785" t="s">
        <v>274</v>
      </c>
      <c r="O1292" s="785"/>
      <c r="P1292" s="786" t="s">
        <v>275</v>
      </c>
      <c r="Q1292" s="786" t="s">
        <v>3849</v>
      </c>
      <c r="R1292" s="799"/>
      <c r="S1292" s="799"/>
      <c r="T1292" s="800"/>
      <c r="U1292" s="789" t="s">
        <v>228</v>
      </c>
      <c r="V1292" s="789"/>
    </row>
    <row r="1293" spans="1:22" s="801" customFormat="1" ht="136.5" x14ac:dyDescent="0.25">
      <c r="A1293" s="798"/>
      <c r="B1293" s="798"/>
      <c r="C1293" s="798"/>
      <c r="D1293" s="798"/>
      <c r="E1293" s="798"/>
      <c r="F1293" s="798"/>
      <c r="G1293" s="798"/>
      <c r="H1293" s="798"/>
      <c r="I1293" s="798"/>
      <c r="J1293" s="798"/>
      <c r="K1293" s="798"/>
      <c r="L1293" s="798"/>
      <c r="M1293" s="798"/>
      <c r="N1293" s="785" t="s">
        <v>277</v>
      </c>
      <c r="O1293" s="785"/>
      <c r="P1293" s="786" t="s">
        <v>5485</v>
      </c>
      <c r="Q1293" s="786" t="s">
        <v>279</v>
      </c>
      <c r="R1293" s="799"/>
      <c r="S1293" s="799"/>
      <c r="T1293" s="800"/>
      <c r="U1293" s="789" t="s">
        <v>228</v>
      </c>
      <c r="V1293" s="789"/>
    </row>
    <row r="1294" spans="1:22" s="880" customFormat="1" ht="78" x14ac:dyDescent="0.25">
      <c r="A1294" s="798"/>
      <c r="B1294" s="798"/>
      <c r="C1294" s="798"/>
      <c r="D1294" s="798"/>
      <c r="E1294" s="798"/>
      <c r="F1294" s="798"/>
      <c r="G1294" s="798"/>
      <c r="H1294" s="798"/>
      <c r="I1294" s="798"/>
      <c r="J1294" s="798"/>
      <c r="K1294" s="798"/>
      <c r="L1294" s="798"/>
      <c r="M1294" s="798"/>
      <c r="N1294" s="791" t="s">
        <v>280</v>
      </c>
      <c r="O1294" s="791"/>
      <c r="P1294" s="792" t="s">
        <v>281</v>
      </c>
      <c r="Q1294" s="792" t="s">
        <v>5486</v>
      </c>
      <c r="R1294" s="804"/>
      <c r="S1294" s="804"/>
      <c r="T1294" s="878"/>
      <c r="U1294" s="879" t="s">
        <v>228</v>
      </c>
      <c r="V1294" s="879"/>
    </row>
    <row r="1295" spans="1:22" s="801" customFormat="1" ht="136.5" x14ac:dyDescent="0.25">
      <c r="A1295" s="798"/>
      <c r="B1295" s="798"/>
      <c r="C1295" s="798"/>
      <c r="D1295" s="798"/>
      <c r="E1295" s="798"/>
      <c r="F1295" s="798"/>
      <c r="G1295" s="798"/>
      <c r="H1295" s="798"/>
      <c r="I1295" s="798"/>
      <c r="J1295" s="798"/>
      <c r="K1295" s="798"/>
      <c r="L1295" s="798"/>
      <c r="M1295" s="798"/>
      <c r="N1295" s="785" t="s">
        <v>283</v>
      </c>
      <c r="O1295" s="785"/>
      <c r="P1295" s="786" t="s">
        <v>5487</v>
      </c>
      <c r="Q1295" s="786" t="s">
        <v>5488</v>
      </c>
      <c r="R1295" s="799"/>
      <c r="S1295" s="799"/>
      <c r="T1295" s="800"/>
      <c r="U1295" s="789" t="s">
        <v>228</v>
      </c>
      <c r="V1295" s="789"/>
    </row>
    <row r="1296" spans="1:22" s="801" customFormat="1" ht="97.5" x14ac:dyDescent="0.25">
      <c r="A1296" s="798"/>
      <c r="B1296" s="798"/>
      <c r="C1296" s="798"/>
      <c r="D1296" s="798"/>
      <c r="E1296" s="798"/>
      <c r="F1296" s="798"/>
      <c r="G1296" s="798"/>
      <c r="H1296" s="798"/>
      <c r="I1296" s="798"/>
      <c r="J1296" s="798"/>
      <c r="K1296" s="798"/>
      <c r="L1296" s="798"/>
      <c r="M1296" s="798"/>
      <c r="N1296" s="785" t="s">
        <v>286</v>
      </c>
      <c r="O1296" s="785"/>
      <c r="P1296" s="786" t="s">
        <v>5489</v>
      </c>
      <c r="Q1296" s="786" t="s">
        <v>288</v>
      </c>
      <c r="R1296" s="799"/>
      <c r="S1296" s="799"/>
      <c r="T1296" s="800"/>
      <c r="U1296" s="789" t="s">
        <v>228</v>
      </c>
      <c r="V1296" s="789"/>
    </row>
    <row r="1297" spans="1:24" s="880" customFormat="1" ht="117" x14ac:dyDescent="0.25">
      <c r="A1297" s="798"/>
      <c r="B1297" s="798"/>
      <c r="C1297" s="798"/>
      <c r="D1297" s="798"/>
      <c r="E1297" s="798"/>
      <c r="F1297" s="798"/>
      <c r="G1297" s="798"/>
      <c r="H1297" s="798"/>
      <c r="I1297" s="798"/>
      <c r="J1297" s="798"/>
      <c r="K1297" s="798"/>
      <c r="L1297" s="798"/>
      <c r="M1297" s="798"/>
      <c r="N1297" s="791" t="s">
        <v>289</v>
      </c>
      <c r="O1297" s="791"/>
      <c r="P1297" s="792" t="s">
        <v>5491</v>
      </c>
      <c r="Q1297" s="792" t="s">
        <v>5490</v>
      </c>
      <c r="R1297" s="804"/>
      <c r="S1297" s="804"/>
      <c r="T1297" s="804"/>
      <c r="U1297" s="879" t="s">
        <v>228</v>
      </c>
      <c r="V1297" s="879"/>
    </row>
    <row r="1298" spans="1:24" s="803" customFormat="1" ht="117" x14ac:dyDescent="0.25">
      <c r="A1298" s="802"/>
      <c r="B1298" s="802"/>
      <c r="C1298" s="802"/>
      <c r="D1298" s="802"/>
      <c r="E1298" s="802"/>
      <c r="F1298" s="802"/>
      <c r="G1298" s="802"/>
      <c r="H1298" s="802"/>
      <c r="I1298" s="802"/>
      <c r="J1298" s="802"/>
      <c r="K1298" s="802"/>
      <c r="L1298" s="802"/>
      <c r="M1298" s="802"/>
      <c r="N1298" s="785" t="s">
        <v>292</v>
      </c>
      <c r="O1298" s="785"/>
      <c r="P1298" s="786" t="s">
        <v>5492</v>
      </c>
      <c r="Q1298" s="786" t="s">
        <v>293</v>
      </c>
      <c r="R1298" s="799"/>
      <c r="S1298" s="799"/>
      <c r="T1298" s="799"/>
      <c r="U1298" s="789" t="s">
        <v>228</v>
      </c>
      <c r="V1298" s="789"/>
    </row>
    <row r="1299" spans="1:24" s="803" customFormat="1" ht="117" x14ac:dyDescent="0.25">
      <c r="A1299" s="802"/>
      <c r="B1299" s="802"/>
      <c r="C1299" s="802"/>
      <c r="D1299" s="802"/>
      <c r="E1299" s="802"/>
      <c r="F1299" s="802"/>
      <c r="G1299" s="802"/>
      <c r="H1299" s="802"/>
      <c r="I1299" s="802"/>
      <c r="J1299" s="802"/>
      <c r="K1299" s="802"/>
      <c r="L1299" s="802"/>
      <c r="M1299" s="802"/>
      <c r="N1299" s="785" t="s">
        <v>294</v>
      </c>
      <c r="O1299" s="785"/>
      <c r="P1299" s="786" t="s">
        <v>5494</v>
      </c>
      <c r="Q1299" s="786" t="s">
        <v>5493</v>
      </c>
      <c r="R1299" s="799"/>
      <c r="S1299" s="799"/>
      <c r="T1299" s="799"/>
      <c r="U1299" s="789" t="s">
        <v>228</v>
      </c>
      <c r="V1299" s="789"/>
    </row>
    <row r="1300" spans="1:24" s="772" customFormat="1" ht="115.5" customHeight="1" x14ac:dyDescent="0.3">
      <c r="A1300" s="930"/>
      <c r="B1300" s="1029" t="s">
        <v>3513</v>
      </c>
      <c r="C1300" s="1029" t="s">
        <v>6007</v>
      </c>
      <c r="D1300" s="1029" t="s">
        <v>6008</v>
      </c>
      <c r="E1300" s="1029" t="s">
        <v>6009</v>
      </c>
      <c r="F1300" s="843">
        <v>76.37</v>
      </c>
      <c r="G1300" s="843">
        <v>76.7</v>
      </c>
      <c r="H1300" s="843">
        <v>77.03</v>
      </c>
      <c r="I1300" s="843">
        <v>77.36</v>
      </c>
      <c r="J1300" s="843">
        <v>77.69</v>
      </c>
      <c r="K1300" s="800"/>
      <c r="L1300" s="785" t="s">
        <v>6010</v>
      </c>
      <c r="M1300" s="870"/>
      <c r="N1300" s="917" t="s">
        <v>101</v>
      </c>
      <c r="O1300" s="917"/>
      <c r="P1300" s="785" t="s">
        <v>102</v>
      </c>
      <c r="Q1300" s="917" t="s">
        <v>6011</v>
      </c>
      <c r="R1300" s="787" t="s">
        <v>3521</v>
      </c>
      <c r="S1300" s="787">
        <v>13</v>
      </c>
      <c r="T1300" s="787">
        <v>15</v>
      </c>
      <c r="U1300" s="917" t="s">
        <v>92</v>
      </c>
      <c r="V1300" s="938" t="s">
        <v>4091</v>
      </c>
      <c r="W1300" s="770"/>
      <c r="X1300" s="771"/>
    </row>
    <row r="1301" spans="1:24" s="56" customFormat="1" ht="78" x14ac:dyDescent="0.25">
      <c r="A1301" s="784"/>
      <c r="B1301" s="1032"/>
      <c r="C1301" s="1018"/>
      <c r="D1301" s="1018"/>
      <c r="E1301" s="1032"/>
      <c r="F1301" s="784"/>
      <c r="G1301" s="784"/>
      <c r="H1301" s="784"/>
      <c r="I1301" s="784"/>
      <c r="J1301" s="784"/>
      <c r="K1301" s="784"/>
      <c r="L1301" s="784"/>
      <c r="M1301" s="784"/>
      <c r="N1301" s="785" t="s">
        <v>104</v>
      </c>
      <c r="O1301" s="785"/>
      <c r="P1301" s="785" t="s">
        <v>3663</v>
      </c>
      <c r="Q1301" s="785" t="s">
        <v>3664</v>
      </c>
      <c r="R1301" s="799" t="s">
        <v>3372</v>
      </c>
      <c r="S1301" s="799"/>
      <c r="T1301" s="800"/>
      <c r="U1301" s="789" t="s">
        <v>92</v>
      </c>
      <c r="V1301" s="789"/>
    </row>
    <row r="1302" spans="1:24" s="772" customFormat="1" ht="81.400000000000006" customHeight="1" x14ac:dyDescent="0.3">
      <c r="A1302" s="930"/>
      <c r="B1302" s="767"/>
      <c r="C1302" s="900"/>
      <c r="D1302" s="900"/>
      <c r="E1302" s="767"/>
      <c r="F1302" s="939"/>
      <c r="G1302" s="767"/>
      <c r="H1302" s="767"/>
      <c r="I1302" s="939"/>
      <c r="J1302" s="937"/>
      <c r="K1302" s="800"/>
      <c r="L1302" s="785" t="s">
        <v>6012</v>
      </c>
      <c r="M1302" s="940"/>
      <c r="N1302" s="905" t="s">
        <v>2201</v>
      </c>
      <c r="O1302" s="905"/>
      <c r="P1302" s="786" t="s">
        <v>2202</v>
      </c>
      <c r="Q1302" s="905" t="s">
        <v>6013</v>
      </c>
      <c r="R1302" s="787" t="s">
        <v>3292</v>
      </c>
      <c r="S1302" s="795">
        <v>100</v>
      </c>
      <c r="T1302" s="795">
        <v>100</v>
      </c>
      <c r="U1302" s="905" t="s">
        <v>3518</v>
      </c>
      <c r="V1302" s="1031"/>
      <c r="W1302" s="770"/>
      <c r="X1302" s="771"/>
    </row>
    <row r="1303" spans="1:24" s="62" customFormat="1" ht="58.5" x14ac:dyDescent="0.25">
      <c r="A1303" s="784"/>
      <c r="B1303" s="784"/>
      <c r="C1303" s="900"/>
      <c r="D1303" s="900"/>
      <c r="E1303" s="784"/>
      <c r="F1303" s="784"/>
      <c r="G1303" s="784"/>
      <c r="H1303" s="784"/>
      <c r="I1303" s="784"/>
      <c r="J1303" s="784"/>
      <c r="K1303" s="784"/>
      <c r="L1303" s="784"/>
      <c r="M1303" s="784"/>
      <c r="N1303" s="785" t="s">
        <v>2204</v>
      </c>
      <c r="O1303" s="785"/>
      <c r="P1303" s="786" t="s">
        <v>2205</v>
      </c>
      <c r="Q1303" s="786" t="s">
        <v>3656</v>
      </c>
      <c r="R1303" s="799" t="s">
        <v>3372</v>
      </c>
      <c r="S1303" s="799"/>
      <c r="T1303" s="800"/>
      <c r="U1303" s="789" t="s">
        <v>3518</v>
      </c>
      <c r="V1303" s="1031"/>
    </row>
    <row r="1304" spans="1:24" s="817" customFormat="1" ht="58.5" x14ac:dyDescent="0.25">
      <c r="A1304" s="798"/>
      <c r="B1304" s="798"/>
      <c r="C1304" s="900"/>
      <c r="D1304" s="900"/>
      <c r="E1304" s="798"/>
      <c r="F1304" s="798"/>
      <c r="G1304" s="798"/>
      <c r="H1304" s="798"/>
      <c r="I1304" s="798"/>
      <c r="J1304" s="798"/>
      <c r="K1304" s="798"/>
      <c r="L1304" s="798"/>
      <c r="M1304" s="798"/>
      <c r="N1304" s="785" t="s">
        <v>2207</v>
      </c>
      <c r="O1304" s="785"/>
      <c r="P1304" s="786" t="s">
        <v>2208</v>
      </c>
      <c r="Q1304" s="786" t="s">
        <v>3683</v>
      </c>
      <c r="R1304" s="799" t="s">
        <v>3372</v>
      </c>
      <c r="S1304" s="799"/>
      <c r="T1304" s="800"/>
      <c r="U1304" s="789" t="s">
        <v>3518</v>
      </c>
      <c r="V1304" s="1031"/>
    </row>
    <row r="1305" spans="1:24" s="801" customFormat="1" ht="58.5" x14ac:dyDescent="0.25">
      <c r="A1305" s="798"/>
      <c r="B1305" s="798"/>
      <c r="C1305" s="900"/>
      <c r="D1305" s="900"/>
      <c r="E1305" s="798"/>
      <c r="F1305" s="798"/>
      <c r="G1305" s="798"/>
      <c r="H1305" s="798"/>
      <c r="I1305" s="798"/>
      <c r="J1305" s="798"/>
      <c r="K1305" s="798"/>
      <c r="L1305" s="798"/>
      <c r="M1305" s="798"/>
      <c r="N1305" s="785" t="s">
        <v>2210</v>
      </c>
      <c r="O1305" s="785"/>
      <c r="P1305" s="786" t="s">
        <v>2211</v>
      </c>
      <c r="Q1305" s="786" t="s">
        <v>3704</v>
      </c>
      <c r="R1305" s="799" t="s">
        <v>3372</v>
      </c>
      <c r="S1305" s="799"/>
      <c r="T1305" s="800"/>
      <c r="U1305" s="789" t="s">
        <v>3518</v>
      </c>
      <c r="V1305" s="1031"/>
    </row>
    <row r="1306" spans="1:24" s="801" customFormat="1" ht="58.5" x14ac:dyDescent="0.25">
      <c r="A1306" s="798"/>
      <c r="B1306" s="798"/>
      <c r="C1306" s="900"/>
      <c r="D1306" s="900"/>
      <c r="E1306" s="798"/>
      <c r="F1306" s="798"/>
      <c r="G1306" s="798"/>
      <c r="H1306" s="798"/>
      <c r="I1306" s="798"/>
      <c r="J1306" s="798"/>
      <c r="K1306" s="798"/>
      <c r="L1306" s="798"/>
      <c r="M1306" s="798"/>
      <c r="N1306" s="785" t="s">
        <v>2213</v>
      </c>
      <c r="O1306" s="785"/>
      <c r="P1306" s="786" t="s">
        <v>2214</v>
      </c>
      <c r="Q1306" s="786" t="s">
        <v>5495</v>
      </c>
      <c r="R1306" s="799" t="s">
        <v>3372</v>
      </c>
      <c r="S1306" s="799"/>
      <c r="T1306" s="800"/>
      <c r="U1306" s="789" t="s">
        <v>3518</v>
      </c>
      <c r="V1306" s="1031"/>
    </row>
    <row r="1307" spans="1:24" s="801" customFormat="1" ht="58.5" x14ac:dyDescent="0.25">
      <c r="A1307" s="798"/>
      <c r="B1307" s="798"/>
      <c r="C1307" s="900"/>
      <c r="D1307" s="900"/>
      <c r="E1307" s="798"/>
      <c r="F1307" s="798"/>
      <c r="G1307" s="798"/>
      <c r="H1307" s="798"/>
      <c r="I1307" s="798"/>
      <c r="J1307" s="798"/>
      <c r="K1307" s="798"/>
      <c r="L1307" s="798"/>
      <c r="M1307" s="798"/>
      <c r="N1307" s="785" t="s">
        <v>2216</v>
      </c>
      <c r="O1307" s="785"/>
      <c r="P1307" s="786" t="s">
        <v>2217</v>
      </c>
      <c r="Q1307" s="786" t="s">
        <v>2218</v>
      </c>
      <c r="R1307" s="799" t="s">
        <v>3372</v>
      </c>
      <c r="S1307" s="799"/>
      <c r="T1307" s="800"/>
      <c r="U1307" s="789" t="s">
        <v>3518</v>
      </c>
      <c r="V1307" s="1031"/>
    </row>
    <row r="1308" spans="1:24" s="817" customFormat="1" ht="78" x14ac:dyDescent="0.25">
      <c r="A1308" s="798"/>
      <c r="B1308" s="798"/>
      <c r="C1308" s="900"/>
      <c r="D1308" s="900"/>
      <c r="E1308" s="798"/>
      <c r="F1308" s="798"/>
      <c r="G1308" s="798"/>
      <c r="H1308" s="798"/>
      <c r="I1308" s="798"/>
      <c r="J1308" s="798"/>
      <c r="K1308" s="798"/>
      <c r="L1308" s="798"/>
      <c r="M1308" s="798"/>
      <c r="N1308" s="785" t="s">
        <v>2219</v>
      </c>
      <c r="O1308" s="785"/>
      <c r="P1308" s="786" t="s">
        <v>2220</v>
      </c>
      <c r="Q1308" s="786" t="s">
        <v>5496</v>
      </c>
      <c r="R1308" s="799"/>
      <c r="S1308" s="799"/>
      <c r="T1308" s="800"/>
      <c r="U1308" s="789" t="s">
        <v>3518</v>
      </c>
      <c r="V1308" s="1031"/>
    </row>
    <row r="1309" spans="1:24" s="817" customFormat="1" ht="58.5" x14ac:dyDescent="0.25">
      <c r="A1309" s="798"/>
      <c r="B1309" s="798"/>
      <c r="C1309" s="900"/>
      <c r="D1309" s="900"/>
      <c r="E1309" s="798"/>
      <c r="F1309" s="798"/>
      <c r="G1309" s="798"/>
      <c r="H1309" s="798"/>
      <c r="I1309" s="798"/>
      <c r="J1309" s="798"/>
      <c r="K1309" s="798"/>
      <c r="L1309" s="798"/>
      <c r="M1309" s="798"/>
      <c r="N1309" s="791" t="s">
        <v>2222</v>
      </c>
      <c r="O1309" s="791"/>
      <c r="P1309" s="792" t="s">
        <v>2223</v>
      </c>
      <c r="Q1309" s="786" t="s">
        <v>5497</v>
      </c>
      <c r="R1309" s="799"/>
      <c r="S1309" s="799"/>
      <c r="T1309" s="878"/>
      <c r="U1309" s="789" t="s">
        <v>3518</v>
      </c>
      <c r="V1309" s="1031"/>
    </row>
    <row r="1310" spans="1:24" s="801" customFormat="1" ht="58.5" x14ac:dyDescent="0.25">
      <c r="A1310" s="798"/>
      <c r="B1310" s="798"/>
      <c r="C1310" s="900"/>
      <c r="D1310" s="900"/>
      <c r="E1310" s="798"/>
      <c r="F1310" s="798"/>
      <c r="G1310" s="798"/>
      <c r="H1310" s="798"/>
      <c r="I1310" s="798"/>
      <c r="J1310" s="798"/>
      <c r="K1310" s="798"/>
      <c r="L1310" s="798"/>
      <c r="M1310" s="798"/>
      <c r="N1310" s="785" t="s">
        <v>2225</v>
      </c>
      <c r="O1310" s="785"/>
      <c r="P1310" s="786" t="s">
        <v>3888</v>
      </c>
      <c r="Q1310" s="786" t="s">
        <v>3889</v>
      </c>
      <c r="R1310" s="799" t="s">
        <v>3372</v>
      </c>
      <c r="S1310" s="799"/>
      <c r="T1310" s="800"/>
      <c r="U1310" s="789" t="s">
        <v>3518</v>
      </c>
      <c r="V1310" s="1031"/>
    </row>
    <row r="1311" spans="1:24" s="801" customFormat="1" ht="100.5" customHeight="1" x14ac:dyDescent="0.25">
      <c r="A1311" s="798"/>
      <c r="B1311" s="798"/>
      <c r="C1311" s="900"/>
      <c r="D1311" s="900"/>
      <c r="E1311" s="798"/>
      <c r="F1311" s="798"/>
      <c r="G1311" s="798"/>
      <c r="H1311" s="798"/>
      <c r="I1311" s="798"/>
      <c r="J1311" s="798"/>
      <c r="K1311" s="798"/>
      <c r="L1311" s="798"/>
      <c r="M1311" s="798"/>
      <c r="N1311" s="785" t="s">
        <v>2228</v>
      </c>
      <c r="O1311" s="785"/>
      <c r="P1311" s="786" t="s">
        <v>2226</v>
      </c>
      <c r="Q1311" s="786" t="s">
        <v>3917</v>
      </c>
      <c r="R1311" s="799" t="s">
        <v>3372</v>
      </c>
      <c r="S1311" s="799"/>
      <c r="T1311" s="800"/>
      <c r="U1311" s="789" t="s">
        <v>3518</v>
      </c>
      <c r="V1311" s="1031"/>
    </row>
    <row r="1312" spans="1:24" s="856" customFormat="1" ht="61.5" customHeight="1" x14ac:dyDescent="0.3">
      <c r="A1312" s="930"/>
      <c r="B1312" s="767"/>
      <c r="C1312" s="900"/>
      <c r="D1312" s="900"/>
      <c r="E1312" s="767"/>
      <c r="F1312" s="939"/>
      <c r="G1312" s="767"/>
      <c r="H1312" s="767"/>
      <c r="I1312" s="939"/>
      <c r="J1312" s="937"/>
      <c r="K1312" s="800"/>
      <c r="L1312" s="800"/>
      <c r="M1312" s="940" t="s">
        <v>4091</v>
      </c>
      <c r="N1312" s="903" t="s">
        <v>4386</v>
      </c>
      <c r="O1312" s="903"/>
      <c r="P1312" s="903"/>
      <c r="Q1312" s="903" t="s">
        <v>6014</v>
      </c>
      <c r="R1312" s="904"/>
      <c r="S1312" s="904"/>
      <c r="T1312" s="904"/>
      <c r="U1312" s="903" t="s">
        <v>3518</v>
      </c>
      <c r="V1312" s="1031"/>
      <c r="W1312" s="854"/>
      <c r="X1312" s="855"/>
    </row>
    <row r="1313" spans="1:24" s="772" customFormat="1" ht="77.25" customHeight="1" x14ac:dyDescent="0.3">
      <c r="A1313" s="930"/>
      <c r="B1313" s="767"/>
      <c r="C1313" s="764"/>
      <c r="D1313" s="767"/>
      <c r="E1313" s="767"/>
      <c r="F1313" s="857"/>
      <c r="G1313" s="767"/>
      <c r="H1313" s="767"/>
      <c r="I1313" s="857"/>
      <c r="J1313" s="857"/>
      <c r="K1313" s="785"/>
      <c r="L1313" s="800"/>
      <c r="M1313" s="857"/>
      <c r="N1313" s="905" t="s">
        <v>3255</v>
      </c>
      <c r="O1313" s="905"/>
      <c r="P1313" s="786" t="s">
        <v>3884</v>
      </c>
      <c r="Q1313" s="791" t="s">
        <v>5808</v>
      </c>
      <c r="R1313" s="787" t="s">
        <v>3292</v>
      </c>
      <c r="S1313" s="795">
        <v>45</v>
      </c>
      <c r="T1313" s="795">
        <v>70</v>
      </c>
      <c r="U1313" s="905" t="s">
        <v>4091</v>
      </c>
      <c r="V1313" s="905" t="s">
        <v>1491</v>
      </c>
      <c r="W1313" s="770"/>
      <c r="X1313" s="771"/>
    </row>
    <row r="1314" spans="1:24" s="56" customFormat="1" ht="156" x14ac:dyDescent="0.25">
      <c r="A1314" s="784"/>
      <c r="B1314" s="784"/>
      <c r="C1314" s="784"/>
      <c r="D1314" s="784"/>
      <c r="E1314" s="784"/>
      <c r="F1314" s="784"/>
      <c r="G1314" s="784"/>
      <c r="H1314" s="784"/>
      <c r="I1314" s="784"/>
      <c r="J1314" s="784"/>
      <c r="K1314" s="784"/>
      <c r="L1314" s="784"/>
      <c r="M1314" s="784"/>
      <c r="N1314" s="785" t="s">
        <v>1577</v>
      </c>
      <c r="O1314" s="785"/>
      <c r="P1314" s="785" t="s">
        <v>1578</v>
      </c>
      <c r="Q1314" s="786" t="s">
        <v>3653</v>
      </c>
      <c r="R1314" s="799" t="s">
        <v>3372</v>
      </c>
      <c r="S1314" s="799"/>
      <c r="T1314" s="800"/>
      <c r="U1314" s="789" t="s">
        <v>1491</v>
      </c>
      <c r="V1314" s="789"/>
    </row>
    <row r="1315" spans="1:24" s="801" customFormat="1" ht="156" x14ac:dyDescent="0.25">
      <c r="A1315" s="798"/>
      <c r="B1315" s="798"/>
      <c r="C1315" s="798"/>
      <c r="D1315" s="798"/>
      <c r="E1315" s="798"/>
      <c r="F1315" s="798"/>
      <c r="G1315" s="798"/>
      <c r="H1315" s="798"/>
      <c r="I1315" s="798"/>
      <c r="J1315" s="798"/>
      <c r="K1315" s="798"/>
      <c r="L1315" s="798"/>
      <c r="M1315" s="798"/>
      <c r="N1315" s="785" t="s">
        <v>1580</v>
      </c>
      <c r="O1315" s="785"/>
      <c r="P1315" s="785" t="s">
        <v>1581</v>
      </c>
      <c r="Q1315" s="786" t="s">
        <v>3689</v>
      </c>
      <c r="R1315" s="799" t="s">
        <v>3522</v>
      </c>
      <c r="S1315" s="799"/>
      <c r="T1315" s="800"/>
      <c r="U1315" s="789" t="s">
        <v>1491</v>
      </c>
      <c r="V1315" s="789"/>
    </row>
    <row r="1316" spans="1:24" s="801" customFormat="1" ht="156" x14ac:dyDescent="0.25">
      <c r="A1316" s="798"/>
      <c r="B1316" s="798"/>
      <c r="C1316" s="798"/>
      <c r="D1316" s="798"/>
      <c r="E1316" s="798"/>
      <c r="F1316" s="798"/>
      <c r="G1316" s="798"/>
      <c r="H1316" s="798"/>
      <c r="I1316" s="798"/>
      <c r="J1316" s="798"/>
      <c r="K1316" s="798"/>
      <c r="L1316" s="798"/>
      <c r="M1316" s="798"/>
      <c r="N1316" s="785" t="s">
        <v>1582</v>
      </c>
      <c r="O1316" s="785"/>
      <c r="P1316" s="785" t="s">
        <v>1583</v>
      </c>
      <c r="Q1316" s="786" t="s">
        <v>3818</v>
      </c>
      <c r="R1316" s="799" t="s">
        <v>3372</v>
      </c>
      <c r="S1316" s="799"/>
      <c r="T1316" s="800"/>
      <c r="U1316" s="789" t="s">
        <v>1491</v>
      </c>
      <c r="V1316" s="789"/>
    </row>
    <row r="1317" spans="1:24" s="817" customFormat="1" ht="156" x14ac:dyDescent="0.25">
      <c r="A1317" s="798"/>
      <c r="B1317" s="798"/>
      <c r="C1317" s="798"/>
      <c r="D1317" s="798"/>
      <c r="E1317" s="798"/>
      <c r="F1317" s="798"/>
      <c r="G1317" s="798"/>
      <c r="H1317" s="798"/>
      <c r="I1317" s="798"/>
      <c r="J1317" s="798"/>
      <c r="K1317" s="798"/>
      <c r="L1317" s="798"/>
      <c r="M1317" s="798"/>
      <c r="N1317" s="785" t="s">
        <v>1584</v>
      </c>
      <c r="O1317" s="785"/>
      <c r="P1317" s="785" t="s">
        <v>1585</v>
      </c>
      <c r="Q1317" s="786" t="s">
        <v>3819</v>
      </c>
      <c r="R1317" s="799" t="s">
        <v>3372</v>
      </c>
      <c r="S1317" s="799"/>
      <c r="T1317" s="800"/>
      <c r="U1317" s="789" t="s">
        <v>1491</v>
      </c>
      <c r="V1317" s="789"/>
    </row>
    <row r="1318" spans="1:24" s="817" customFormat="1" ht="156" x14ac:dyDescent="0.25">
      <c r="A1318" s="798"/>
      <c r="B1318" s="798"/>
      <c r="C1318" s="798"/>
      <c r="D1318" s="798"/>
      <c r="E1318" s="798"/>
      <c r="F1318" s="798"/>
      <c r="G1318" s="798"/>
      <c r="H1318" s="798"/>
      <c r="I1318" s="798"/>
      <c r="J1318" s="798"/>
      <c r="K1318" s="798"/>
      <c r="L1318" s="798"/>
      <c r="M1318" s="798"/>
      <c r="N1318" s="785" t="s">
        <v>1586</v>
      </c>
      <c r="O1318" s="785"/>
      <c r="P1318" s="785" t="s">
        <v>1587</v>
      </c>
      <c r="Q1318" s="786" t="s">
        <v>3820</v>
      </c>
      <c r="R1318" s="799" t="s">
        <v>3372</v>
      </c>
      <c r="S1318" s="799"/>
      <c r="T1318" s="800"/>
      <c r="U1318" s="789" t="s">
        <v>1491</v>
      </c>
      <c r="V1318" s="789"/>
    </row>
    <row r="1319" spans="1:24" s="817" customFormat="1" ht="156" x14ac:dyDescent="0.25">
      <c r="A1319" s="798"/>
      <c r="B1319" s="798"/>
      <c r="C1319" s="798"/>
      <c r="D1319" s="798"/>
      <c r="E1319" s="798"/>
      <c r="F1319" s="798"/>
      <c r="G1319" s="798"/>
      <c r="H1319" s="798"/>
      <c r="I1319" s="798"/>
      <c r="J1319" s="798"/>
      <c r="K1319" s="798"/>
      <c r="L1319" s="798"/>
      <c r="M1319" s="798"/>
      <c r="N1319" s="791" t="s">
        <v>1589</v>
      </c>
      <c r="O1319" s="791"/>
      <c r="P1319" s="791" t="s">
        <v>1590</v>
      </c>
      <c r="Q1319" s="792" t="s">
        <v>3826</v>
      </c>
      <c r="R1319" s="799" t="s">
        <v>3372</v>
      </c>
      <c r="S1319" s="804"/>
      <c r="T1319" s="878"/>
      <c r="U1319" s="789" t="s">
        <v>1491</v>
      </c>
      <c r="V1319" s="789"/>
    </row>
    <row r="1320" spans="1:24" s="772" customFormat="1" ht="79.150000000000006" customHeight="1" x14ac:dyDescent="0.3">
      <c r="A1320" s="930"/>
      <c r="B1320" s="907"/>
      <c r="C1320" s="764"/>
      <c r="D1320" s="767"/>
      <c r="E1320" s="767"/>
      <c r="F1320" s="857"/>
      <c r="G1320" s="767"/>
      <c r="H1320" s="767"/>
      <c r="I1320" s="857"/>
      <c r="J1320" s="857"/>
      <c r="K1320" s="800"/>
      <c r="L1320" s="800"/>
      <c r="M1320" s="857"/>
      <c r="N1320" s="905" t="s">
        <v>2363</v>
      </c>
      <c r="O1320" s="905"/>
      <c r="P1320" s="786" t="s">
        <v>2364</v>
      </c>
      <c r="Q1320" s="905" t="s">
        <v>6015</v>
      </c>
      <c r="R1320" s="787" t="s">
        <v>3292</v>
      </c>
      <c r="S1320" s="787">
        <v>100</v>
      </c>
      <c r="T1320" s="787">
        <v>100</v>
      </c>
      <c r="U1320" s="789" t="s">
        <v>3344</v>
      </c>
      <c r="V1320" s="905" t="s">
        <v>3344</v>
      </c>
      <c r="W1320" s="770"/>
      <c r="X1320" s="771"/>
    </row>
    <row r="1321" spans="1:24" s="56" customFormat="1" ht="58.5" x14ac:dyDescent="0.25">
      <c r="A1321" s="784"/>
      <c r="B1321" s="784"/>
      <c r="C1321" s="784"/>
      <c r="D1321" s="784"/>
      <c r="E1321" s="784"/>
      <c r="F1321" s="784"/>
      <c r="G1321" s="784"/>
      <c r="H1321" s="784"/>
      <c r="I1321" s="784"/>
      <c r="J1321" s="784"/>
      <c r="K1321" s="784"/>
      <c r="L1321" s="784"/>
      <c r="M1321" s="784"/>
      <c r="N1321" s="786" t="s">
        <v>2366</v>
      </c>
      <c r="O1321" s="786"/>
      <c r="P1321" s="786" t="s">
        <v>2367</v>
      </c>
      <c r="Q1321" s="786" t="s">
        <v>3657</v>
      </c>
      <c r="R1321" s="799"/>
      <c r="S1321" s="799"/>
      <c r="T1321" s="800"/>
      <c r="U1321" s="789" t="s">
        <v>3344</v>
      </c>
      <c r="V1321" s="789"/>
    </row>
    <row r="1322" spans="1:24" s="801" customFormat="1" ht="97.5" x14ac:dyDescent="0.25">
      <c r="A1322" s="798"/>
      <c r="B1322" s="798"/>
      <c r="C1322" s="798"/>
      <c r="D1322" s="798"/>
      <c r="E1322" s="798"/>
      <c r="F1322" s="798"/>
      <c r="G1322" s="798"/>
      <c r="H1322" s="798"/>
      <c r="I1322" s="798"/>
      <c r="J1322" s="798"/>
      <c r="K1322" s="798"/>
      <c r="L1322" s="798"/>
      <c r="M1322" s="798"/>
      <c r="N1322" s="786" t="s">
        <v>2369</v>
      </c>
      <c r="O1322" s="786"/>
      <c r="P1322" s="786" t="s">
        <v>2370</v>
      </c>
      <c r="Q1322" s="786" t="s">
        <v>5498</v>
      </c>
      <c r="R1322" s="799"/>
      <c r="S1322" s="799"/>
      <c r="T1322" s="800"/>
      <c r="U1322" s="789" t="s">
        <v>3344</v>
      </c>
      <c r="V1322" s="789"/>
    </row>
    <row r="1323" spans="1:24" s="801" customFormat="1" ht="39" x14ac:dyDescent="0.25">
      <c r="A1323" s="798"/>
      <c r="B1323" s="798"/>
      <c r="C1323" s="798"/>
      <c r="D1323" s="798"/>
      <c r="E1323" s="798"/>
      <c r="F1323" s="798"/>
      <c r="G1323" s="798"/>
      <c r="H1323" s="798"/>
      <c r="I1323" s="798"/>
      <c r="J1323" s="798"/>
      <c r="K1323" s="798"/>
      <c r="L1323" s="798"/>
      <c r="M1323" s="798"/>
      <c r="N1323" s="786" t="s">
        <v>2372</v>
      </c>
      <c r="O1323" s="786"/>
      <c r="P1323" s="786" t="s">
        <v>3702</v>
      </c>
      <c r="Q1323" s="786" t="s">
        <v>2387</v>
      </c>
      <c r="R1323" s="799"/>
      <c r="S1323" s="799"/>
      <c r="T1323" s="800"/>
      <c r="U1323" s="789" t="s">
        <v>3344</v>
      </c>
      <c r="V1323" s="789"/>
    </row>
    <row r="1324" spans="1:24" s="801" customFormat="1" ht="78" x14ac:dyDescent="0.25">
      <c r="A1324" s="798"/>
      <c r="B1324" s="798"/>
      <c r="C1324" s="798"/>
      <c r="D1324" s="798"/>
      <c r="E1324" s="798"/>
      <c r="F1324" s="798"/>
      <c r="G1324" s="798"/>
      <c r="H1324" s="798"/>
      <c r="I1324" s="798"/>
      <c r="J1324" s="798"/>
      <c r="K1324" s="798"/>
      <c r="L1324" s="798"/>
      <c r="M1324" s="798"/>
      <c r="N1324" s="792" t="s">
        <v>2375</v>
      </c>
      <c r="O1324" s="792"/>
      <c r="P1324" s="792" t="s">
        <v>2376</v>
      </c>
      <c r="Q1324" s="792" t="s">
        <v>3716</v>
      </c>
      <c r="R1324" s="804"/>
      <c r="S1324" s="804"/>
      <c r="T1324" s="878"/>
      <c r="U1324" s="789" t="s">
        <v>3344</v>
      </c>
      <c r="V1324" s="789"/>
    </row>
    <row r="1325" spans="1:24" s="801" customFormat="1" ht="39" x14ac:dyDescent="0.25">
      <c r="A1325" s="798"/>
      <c r="B1325" s="798"/>
      <c r="C1325" s="798"/>
      <c r="D1325" s="798"/>
      <c r="E1325" s="798"/>
      <c r="F1325" s="798"/>
      <c r="G1325" s="798"/>
      <c r="H1325" s="798"/>
      <c r="I1325" s="798"/>
      <c r="J1325" s="798"/>
      <c r="K1325" s="798"/>
      <c r="L1325" s="798"/>
      <c r="M1325" s="798"/>
      <c r="N1325" s="786" t="s">
        <v>2378</v>
      </c>
      <c r="O1325" s="786"/>
      <c r="P1325" s="786" t="s">
        <v>2379</v>
      </c>
      <c r="Q1325" s="786" t="s">
        <v>2380</v>
      </c>
      <c r="R1325" s="799"/>
      <c r="S1325" s="799"/>
      <c r="T1325" s="800"/>
      <c r="U1325" s="789" t="s">
        <v>3344</v>
      </c>
      <c r="V1325" s="789"/>
    </row>
    <row r="1326" spans="1:24" s="772" customFormat="1" ht="87" customHeight="1" x14ac:dyDescent="0.3">
      <c r="A1326" s="1026"/>
      <c r="B1326" s="907"/>
      <c r="C1326" s="775"/>
      <c r="D1326" s="941"/>
      <c r="E1326" s="941"/>
      <c r="F1326" s="870"/>
      <c r="G1326" s="941"/>
      <c r="H1326" s="941"/>
      <c r="I1326" s="870"/>
      <c r="J1326" s="870"/>
      <c r="K1326" s="799"/>
      <c r="L1326" s="799"/>
      <c r="M1326" s="870"/>
      <c r="N1326" s="905" t="s">
        <v>2381</v>
      </c>
      <c r="O1326" s="942"/>
      <c r="P1326" s="786" t="s">
        <v>2382</v>
      </c>
      <c r="Q1326" s="942" t="s">
        <v>6016</v>
      </c>
      <c r="R1326" s="787" t="s">
        <v>3292</v>
      </c>
      <c r="S1326" s="795">
        <v>100</v>
      </c>
      <c r="T1326" s="795">
        <v>100</v>
      </c>
      <c r="U1326" s="789" t="s">
        <v>3344</v>
      </c>
      <c r="V1326" s="942" t="s">
        <v>3344</v>
      </c>
      <c r="W1326" s="770"/>
      <c r="X1326" s="771"/>
    </row>
    <row r="1327" spans="1:24" s="62" customFormat="1" ht="66.75" customHeight="1" x14ac:dyDescent="0.25">
      <c r="A1327" s="1026"/>
      <c r="B1327" s="784"/>
      <c r="C1327" s="784"/>
      <c r="D1327" s="784"/>
      <c r="E1327" s="784"/>
      <c r="F1327" s="784"/>
      <c r="G1327" s="784"/>
      <c r="H1327" s="784"/>
      <c r="I1327" s="784"/>
      <c r="J1327" s="784"/>
      <c r="K1327" s="784"/>
      <c r="L1327" s="784"/>
      <c r="M1327" s="784"/>
      <c r="N1327" s="786" t="s">
        <v>2384</v>
      </c>
      <c r="O1327" s="786"/>
      <c r="P1327" s="786" t="s">
        <v>5499</v>
      </c>
      <c r="Q1327" s="786" t="s">
        <v>5500</v>
      </c>
      <c r="R1327" s="799"/>
      <c r="S1327" s="799"/>
      <c r="T1327" s="800"/>
      <c r="U1327" s="789" t="s">
        <v>3344</v>
      </c>
      <c r="V1327" s="789"/>
    </row>
    <row r="1328" spans="1:24" s="817" customFormat="1" ht="58.5" x14ac:dyDescent="0.25">
      <c r="A1328" s="1026"/>
      <c r="B1328" s="798"/>
      <c r="C1328" s="798"/>
      <c r="D1328" s="798"/>
      <c r="E1328" s="798"/>
      <c r="F1328" s="798"/>
      <c r="G1328" s="798"/>
      <c r="H1328" s="798"/>
      <c r="I1328" s="798"/>
      <c r="J1328" s="798"/>
      <c r="K1328" s="798"/>
      <c r="L1328" s="798"/>
      <c r="M1328" s="798"/>
      <c r="N1328" s="786" t="s">
        <v>2386</v>
      </c>
      <c r="O1328" s="786"/>
      <c r="P1328" s="786" t="s">
        <v>3700</v>
      </c>
      <c r="Q1328" s="786" t="s">
        <v>5502</v>
      </c>
      <c r="R1328" s="799"/>
      <c r="S1328" s="799"/>
      <c r="T1328" s="800"/>
      <c r="U1328" s="789" t="s">
        <v>3344</v>
      </c>
      <c r="V1328" s="789"/>
    </row>
    <row r="1329" spans="1:24" s="817" customFormat="1" ht="58.5" x14ac:dyDescent="0.25">
      <c r="A1329" s="1026"/>
      <c r="B1329" s="798"/>
      <c r="C1329" s="798"/>
      <c r="D1329" s="798"/>
      <c r="E1329" s="798"/>
      <c r="F1329" s="798"/>
      <c r="G1329" s="798"/>
      <c r="H1329" s="798"/>
      <c r="I1329" s="798"/>
      <c r="J1329" s="798"/>
      <c r="K1329" s="798"/>
      <c r="L1329" s="798"/>
      <c r="M1329" s="798"/>
      <c r="N1329" s="786" t="s">
        <v>2388</v>
      </c>
      <c r="O1329" s="786"/>
      <c r="P1329" s="786" t="s">
        <v>3701</v>
      </c>
      <c r="Q1329" s="786" t="s">
        <v>5501</v>
      </c>
      <c r="R1329" s="799"/>
      <c r="S1329" s="799"/>
      <c r="T1329" s="800"/>
      <c r="U1329" s="789" t="s">
        <v>3344</v>
      </c>
      <c r="V1329" s="789"/>
    </row>
    <row r="1330" spans="1:24" s="801" customFormat="1" ht="117" x14ac:dyDescent="0.25">
      <c r="A1330" s="1026"/>
      <c r="B1330" s="798"/>
      <c r="C1330" s="798"/>
      <c r="D1330" s="798"/>
      <c r="E1330" s="798"/>
      <c r="F1330" s="798"/>
      <c r="G1330" s="798"/>
      <c r="H1330" s="798"/>
      <c r="I1330" s="798"/>
      <c r="J1330" s="798"/>
      <c r="K1330" s="798"/>
      <c r="L1330" s="798"/>
      <c r="M1330" s="798"/>
      <c r="N1330" s="786" t="s">
        <v>2390</v>
      </c>
      <c r="O1330" s="786"/>
      <c r="P1330" s="786" t="s">
        <v>5503</v>
      </c>
      <c r="Q1330" s="786" t="s">
        <v>2392</v>
      </c>
      <c r="R1330" s="799"/>
      <c r="S1330" s="799"/>
      <c r="T1330" s="800"/>
      <c r="U1330" s="789" t="s">
        <v>3344</v>
      </c>
      <c r="V1330" s="789"/>
    </row>
    <row r="1331" spans="1:24" s="801" customFormat="1" ht="97.5" x14ac:dyDescent="0.25">
      <c r="A1331" s="1026"/>
      <c r="B1331" s="798"/>
      <c r="C1331" s="798"/>
      <c r="D1331" s="798"/>
      <c r="E1331" s="798"/>
      <c r="F1331" s="798"/>
      <c r="G1331" s="798"/>
      <c r="H1331" s="798"/>
      <c r="I1331" s="798"/>
      <c r="J1331" s="798"/>
      <c r="K1331" s="798"/>
      <c r="L1331" s="798"/>
      <c r="M1331" s="798"/>
      <c r="N1331" s="786" t="s">
        <v>2393</v>
      </c>
      <c r="O1331" s="786"/>
      <c r="P1331" s="786" t="s">
        <v>5504</v>
      </c>
      <c r="Q1331" s="786" t="s">
        <v>5505</v>
      </c>
      <c r="R1331" s="799"/>
      <c r="S1331" s="799"/>
      <c r="T1331" s="800"/>
      <c r="U1331" s="789" t="s">
        <v>3344</v>
      </c>
      <c r="V1331" s="789"/>
    </row>
    <row r="1332" spans="1:24" s="801" customFormat="1" ht="78" x14ac:dyDescent="0.25">
      <c r="A1332" s="1026"/>
      <c r="B1332" s="798"/>
      <c r="C1332" s="798"/>
      <c r="D1332" s="798"/>
      <c r="E1332" s="798"/>
      <c r="F1332" s="798"/>
      <c r="G1332" s="798"/>
      <c r="H1332" s="798"/>
      <c r="I1332" s="798"/>
      <c r="J1332" s="798"/>
      <c r="K1332" s="798"/>
      <c r="L1332" s="798"/>
      <c r="M1332" s="798"/>
      <c r="N1332" s="786" t="s">
        <v>2395</v>
      </c>
      <c r="O1332" s="786"/>
      <c r="P1332" s="786" t="s">
        <v>2396</v>
      </c>
      <c r="Q1332" s="786" t="s">
        <v>3795</v>
      </c>
      <c r="R1332" s="799"/>
      <c r="S1332" s="799"/>
      <c r="T1332" s="800"/>
      <c r="U1332" s="789" t="s">
        <v>3344</v>
      </c>
      <c r="V1332" s="789"/>
    </row>
    <row r="1333" spans="1:24" s="801" customFormat="1" ht="58.5" x14ac:dyDescent="0.25">
      <c r="A1333" s="1026"/>
      <c r="B1333" s="798"/>
      <c r="C1333" s="798"/>
      <c r="D1333" s="798"/>
      <c r="E1333" s="798"/>
      <c r="F1333" s="798"/>
      <c r="G1333" s="798"/>
      <c r="H1333" s="798"/>
      <c r="I1333" s="798"/>
      <c r="J1333" s="798"/>
      <c r="K1333" s="798"/>
      <c r="L1333" s="798"/>
      <c r="M1333" s="798"/>
      <c r="N1333" s="786" t="s">
        <v>2397</v>
      </c>
      <c r="O1333" s="786"/>
      <c r="P1333" s="786" t="s">
        <v>2398</v>
      </c>
      <c r="Q1333" s="786" t="s">
        <v>3853</v>
      </c>
      <c r="R1333" s="799"/>
      <c r="S1333" s="799"/>
      <c r="T1333" s="800"/>
      <c r="U1333" s="789" t="s">
        <v>3344</v>
      </c>
      <c r="V1333" s="789"/>
    </row>
    <row r="1334" spans="1:24" s="801" customFormat="1" ht="40.5" customHeight="1" x14ac:dyDescent="0.25">
      <c r="A1334" s="1026"/>
      <c r="B1334" s="798"/>
      <c r="C1334" s="798"/>
      <c r="D1334" s="798"/>
      <c r="E1334" s="798"/>
      <c r="F1334" s="798"/>
      <c r="G1334" s="798"/>
      <c r="H1334" s="798"/>
      <c r="I1334" s="798"/>
      <c r="J1334" s="798"/>
      <c r="K1334" s="798"/>
      <c r="L1334" s="798"/>
      <c r="M1334" s="798"/>
      <c r="N1334" s="785" t="s">
        <v>2400</v>
      </c>
      <c r="O1334" s="785"/>
      <c r="P1334" s="785" t="s">
        <v>5506</v>
      </c>
      <c r="Q1334" s="786" t="s">
        <v>5507</v>
      </c>
      <c r="R1334" s="799"/>
      <c r="S1334" s="799"/>
      <c r="T1334" s="800"/>
      <c r="U1334" s="789" t="s">
        <v>3344</v>
      </c>
      <c r="V1334" s="789"/>
    </row>
    <row r="1335" spans="1:24" s="801" customFormat="1" ht="97.5" x14ac:dyDescent="0.25">
      <c r="A1335" s="1026"/>
      <c r="B1335" s="798"/>
      <c r="C1335" s="798"/>
      <c r="D1335" s="798"/>
      <c r="E1335" s="798"/>
      <c r="F1335" s="798"/>
      <c r="G1335" s="798"/>
      <c r="H1335" s="798"/>
      <c r="I1335" s="798"/>
      <c r="J1335" s="798"/>
      <c r="K1335" s="798"/>
      <c r="L1335" s="798"/>
      <c r="M1335" s="798"/>
      <c r="N1335" s="785" t="s">
        <v>2401</v>
      </c>
      <c r="O1335" s="785"/>
      <c r="P1335" s="786" t="s">
        <v>2402</v>
      </c>
      <c r="Q1335" s="786" t="s">
        <v>3892</v>
      </c>
      <c r="R1335" s="799"/>
      <c r="S1335" s="799"/>
      <c r="T1335" s="800"/>
      <c r="U1335" s="789" t="s">
        <v>3344</v>
      </c>
      <c r="V1335" s="789"/>
    </row>
    <row r="1336" spans="1:24" s="801" customFormat="1" ht="58.5" x14ac:dyDescent="0.25">
      <c r="A1336" s="1026"/>
      <c r="B1336" s="798"/>
      <c r="C1336" s="798"/>
      <c r="D1336" s="798"/>
      <c r="E1336" s="798"/>
      <c r="F1336" s="798"/>
      <c r="G1336" s="798"/>
      <c r="H1336" s="798"/>
      <c r="I1336" s="798"/>
      <c r="J1336" s="798"/>
      <c r="K1336" s="798"/>
      <c r="L1336" s="798"/>
      <c r="M1336" s="798"/>
      <c r="N1336" s="785" t="s">
        <v>2404</v>
      </c>
      <c r="O1336" s="785"/>
      <c r="P1336" s="786" t="s">
        <v>2405</v>
      </c>
      <c r="Q1336" s="786" t="s">
        <v>3893</v>
      </c>
      <c r="R1336" s="799"/>
      <c r="S1336" s="799"/>
      <c r="T1336" s="800"/>
      <c r="U1336" s="789" t="s">
        <v>3344</v>
      </c>
      <c r="V1336" s="789"/>
    </row>
    <row r="1337" spans="1:24" s="772" customFormat="1" ht="75.400000000000006" customHeight="1" x14ac:dyDescent="0.3">
      <c r="A1337" s="1026"/>
      <c r="B1337" s="907"/>
      <c r="C1337" s="775"/>
      <c r="D1337" s="775"/>
      <c r="E1337" s="767"/>
      <c r="F1337" s="870"/>
      <c r="G1337" s="767"/>
      <c r="H1337" s="767"/>
      <c r="I1337" s="870"/>
      <c r="J1337" s="870"/>
      <c r="K1337" s="799"/>
      <c r="L1337" s="799"/>
      <c r="M1337" s="870"/>
      <c r="N1337" s="905" t="s">
        <v>2407</v>
      </c>
      <c r="O1337" s="905"/>
      <c r="P1337" s="786" t="s">
        <v>2364</v>
      </c>
      <c r="Q1337" s="905" t="s">
        <v>6017</v>
      </c>
      <c r="R1337" s="787" t="s">
        <v>3292</v>
      </c>
      <c r="S1337" s="795">
        <v>100</v>
      </c>
      <c r="T1337" s="795">
        <v>100</v>
      </c>
      <c r="U1337" s="789" t="s">
        <v>3344</v>
      </c>
      <c r="V1337" s="905" t="s">
        <v>3344</v>
      </c>
      <c r="W1337" s="770"/>
      <c r="X1337" s="771"/>
    </row>
    <row r="1338" spans="1:24" s="56" customFormat="1" ht="78" x14ac:dyDescent="0.25">
      <c r="A1338" s="1026"/>
      <c r="B1338" s="784"/>
      <c r="C1338" s="784"/>
      <c r="D1338" s="784"/>
      <c r="E1338" s="784"/>
      <c r="F1338" s="784"/>
      <c r="G1338" s="784"/>
      <c r="H1338" s="784"/>
      <c r="I1338" s="784"/>
      <c r="J1338" s="784"/>
      <c r="K1338" s="784"/>
      <c r="L1338" s="784"/>
      <c r="M1338" s="784"/>
      <c r="N1338" s="785" t="s">
        <v>2409</v>
      </c>
      <c r="O1338" s="785"/>
      <c r="P1338" s="786" t="s">
        <v>2410</v>
      </c>
      <c r="Q1338" s="786" t="s">
        <v>5508</v>
      </c>
      <c r="R1338" s="799"/>
      <c r="S1338" s="799"/>
      <c r="T1338" s="800"/>
      <c r="U1338" s="789" t="s">
        <v>3344</v>
      </c>
      <c r="V1338" s="789"/>
    </row>
    <row r="1339" spans="1:24" s="801" customFormat="1" ht="39" x14ac:dyDescent="0.25">
      <c r="A1339" s="1026"/>
      <c r="B1339" s="798"/>
      <c r="C1339" s="798"/>
      <c r="D1339" s="798"/>
      <c r="E1339" s="798"/>
      <c r="F1339" s="798"/>
      <c r="G1339" s="798"/>
      <c r="H1339" s="798"/>
      <c r="I1339" s="798"/>
      <c r="J1339" s="798"/>
      <c r="K1339" s="798"/>
      <c r="L1339" s="798"/>
      <c r="M1339" s="798"/>
      <c r="N1339" s="785" t="s">
        <v>2412</v>
      </c>
      <c r="O1339" s="785"/>
      <c r="P1339" s="786" t="s">
        <v>5509</v>
      </c>
      <c r="Q1339" s="786" t="s">
        <v>5510</v>
      </c>
      <c r="R1339" s="799"/>
      <c r="S1339" s="799"/>
      <c r="T1339" s="800"/>
      <c r="U1339" s="789" t="s">
        <v>3344</v>
      </c>
      <c r="V1339" s="789"/>
    </row>
    <row r="1340" spans="1:24" s="801" customFormat="1" ht="58.5" x14ac:dyDescent="0.25">
      <c r="A1340" s="1026"/>
      <c r="B1340" s="798"/>
      <c r="C1340" s="798"/>
      <c r="D1340" s="798"/>
      <c r="E1340" s="798"/>
      <c r="F1340" s="798"/>
      <c r="G1340" s="798"/>
      <c r="H1340" s="798"/>
      <c r="I1340" s="798"/>
      <c r="J1340" s="798"/>
      <c r="K1340" s="798"/>
      <c r="L1340" s="798"/>
      <c r="M1340" s="798"/>
      <c r="N1340" s="785" t="s">
        <v>2415</v>
      </c>
      <c r="O1340" s="785"/>
      <c r="P1340" s="785" t="s">
        <v>2416</v>
      </c>
      <c r="Q1340" s="786" t="s">
        <v>3847</v>
      </c>
      <c r="R1340" s="799"/>
      <c r="S1340" s="799"/>
      <c r="T1340" s="800"/>
      <c r="U1340" s="789" t="s">
        <v>3344</v>
      </c>
      <c r="V1340" s="789"/>
    </row>
    <row r="1341" spans="1:24" s="801" customFormat="1" ht="97.5" x14ac:dyDescent="0.25">
      <c r="A1341" s="1026"/>
      <c r="B1341" s="798"/>
      <c r="C1341" s="798"/>
      <c r="D1341" s="798"/>
      <c r="E1341" s="798"/>
      <c r="F1341" s="798"/>
      <c r="G1341" s="798"/>
      <c r="H1341" s="798"/>
      <c r="I1341" s="798"/>
      <c r="J1341" s="798"/>
      <c r="K1341" s="798"/>
      <c r="L1341" s="798"/>
      <c r="M1341" s="798"/>
      <c r="N1341" s="785" t="s">
        <v>2418</v>
      </c>
      <c r="O1341" s="785"/>
      <c r="P1341" s="786" t="s">
        <v>2419</v>
      </c>
      <c r="Q1341" s="786" t="s">
        <v>5511</v>
      </c>
      <c r="R1341" s="799"/>
      <c r="S1341" s="799"/>
      <c r="T1341" s="800"/>
      <c r="U1341" s="789" t="s">
        <v>3344</v>
      </c>
      <c r="V1341" s="789"/>
    </row>
    <row r="1342" spans="1:24" s="801" customFormat="1" ht="58.5" x14ac:dyDescent="0.25">
      <c r="A1342" s="1026"/>
      <c r="B1342" s="798"/>
      <c r="C1342" s="798"/>
      <c r="D1342" s="798"/>
      <c r="E1342" s="798"/>
      <c r="F1342" s="798"/>
      <c r="G1342" s="798"/>
      <c r="H1342" s="798"/>
      <c r="I1342" s="798"/>
      <c r="J1342" s="798"/>
      <c r="K1342" s="798"/>
      <c r="L1342" s="798"/>
      <c r="M1342" s="798"/>
      <c r="N1342" s="785" t="s">
        <v>2421</v>
      </c>
      <c r="O1342" s="785"/>
      <c r="P1342" s="785" t="s">
        <v>5512</v>
      </c>
      <c r="Q1342" s="786" t="s">
        <v>3908</v>
      </c>
      <c r="R1342" s="799"/>
      <c r="S1342" s="799"/>
      <c r="T1342" s="800"/>
      <c r="U1342" s="789" t="s">
        <v>3344</v>
      </c>
      <c r="V1342" s="789"/>
    </row>
    <row r="1343" spans="1:24" s="772" customFormat="1" ht="75.400000000000006" customHeight="1" x14ac:dyDescent="0.3">
      <c r="A1343" s="1026"/>
      <c r="B1343" s="907"/>
      <c r="C1343" s="775"/>
      <c r="D1343" s="775"/>
      <c r="E1343" s="767"/>
      <c r="F1343" s="870"/>
      <c r="G1343" s="767"/>
      <c r="H1343" s="767"/>
      <c r="I1343" s="870"/>
      <c r="J1343" s="870"/>
      <c r="K1343" s="799"/>
      <c r="L1343" s="799"/>
      <c r="M1343" s="870"/>
      <c r="N1343" s="905" t="s">
        <v>2424</v>
      </c>
      <c r="O1343" s="905"/>
      <c r="P1343" s="786" t="s">
        <v>4895</v>
      </c>
      <c r="Q1343" s="786" t="s">
        <v>4896</v>
      </c>
      <c r="R1343" s="906"/>
      <c r="S1343" s="906"/>
      <c r="T1343" s="906"/>
      <c r="U1343" s="905" t="s">
        <v>3344</v>
      </c>
      <c r="V1343" s="905" t="s">
        <v>3344</v>
      </c>
      <c r="W1343" s="770"/>
      <c r="X1343" s="771"/>
    </row>
    <row r="1344" spans="1:24" s="772" customFormat="1" ht="117" x14ac:dyDescent="0.3">
      <c r="A1344" s="1026"/>
      <c r="B1344" s="907"/>
      <c r="C1344" s="775"/>
      <c r="D1344" s="775"/>
      <c r="E1344" s="767"/>
      <c r="F1344" s="870"/>
      <c r="G1344" s="767"/>
      <c r="H1344" s="767"/>
      <c r="I1344" s="870"/>
      <c r="J1344" s="870"/>
      <c r="K1344" s="799"/>
      <c r="L1344" s="799"/>
      <c r="M1344" s="870"/>
      <c r="N1344" s="785" t="s">
        <v>2425</v>
      </c>
      <c r="O1344" s="905"/>
      <c r="P1344" s="785" t="s">
        <v>2426</v>
      </c>
      <c r="Q1344" s="786" t="s">
        <v>4897</v>
      </c>
      <c r="R1344" s="906"/>
      <c r="S1344" s="906"/>
      <c r="T1344" s="906"/>
      <c r="U1344" s="905"/>
      <c r="V1344" s="905"/>
      <c r="W1344" s="770"/>
      <c r="X1344" s="771"/>
    </row>
    <row r="1345" spans="1:24" s="772" customFormat="1" ht="97.5" x14ac:dyDescent="0.3">
      <c r="A1345" s="1026"/>
      <c r="B1345" s="907"/>
      <c r="C1345" s="775"/>
      <c r="D1345" s="775"/>
      <c r="E1345" s="767"/>
      <c r="F1345" s="870"/>
      <c r="G1345" s="767"/>
      <c r="H1345" s="767"/>
      <c r="I1345" s="870"/>
      <c r="J1345" s="870"/>
      <c r="K1345" s="799"/>
      <c r="L1345" s="799"/>
      <c r="M1345" s="870"/>
      <c r="N1345" s="786" t="s">
        <v>2428</v>
      </c>
      <c r="O1345" s="905"/>
      <c r="P1345" s="786" t="s">
        <v>2429</v>
      </c>
      <c r="Q1345" s="786" t="s">
        <v>4898</v>
      </c>
      <c r="R1345" s="906"/>
      <c r="S1345" s="906"/>
      <c r="T1345" s="906"/>
      <c r="U1345" s="905"/>
      <c r="V1345" s="905"/>
      <c r="W1345" s="770"/>
      <c r="X1345" s="771"/>
    </row>
    <row r="1346" spans="1:24" s="772" customFormat="1" ht="60.4" customHeight="1" x14ac:dyDescent="0.3">
      <c r="A1346" s="1026"/>
      <c r="B1346" s="907"/>
      <c r="C1346" s="775"/>
      <c r="D1346" s="775"/>
      <c r="E1346" s="767"/>
      <c r="F1346" s="870"/>
      <c r="G1346" s="767"/>
      <c r="H1346" s="767"/>
      <c r="I1346" s="870"/>
      <c r="J1346" s="870"/>
      <c r="K1346" s="799"/>
      <c r="L1346" s="785" t="s">
        <v>6018</v>
      </c>
      <c r="M1346" s="870"/>
      <c r="N1346" s="917" t="s">
        <v>108</v>
      </c>
      <c r="O1346" s="917"/>
      <c r="P1346" s="786" t="s">
        <v>1794</v>
      </c>
      <c r="Q1346" s="786" t="s">
        <v>1795</v>
      </c>
      <c r="R1346" s="787" t="s">
        <v>3292</v>
      </c>
      <c r="S1346" s="795">
        <v>100</v>
      </c>
      <c r="T1346" s="795">
        <v>100</v>
      </c>
      <c r="U1346" s="789" t="s">
        <v>1750</v>
      </c>
      <c r="V1346" s="808" t="s">
        <v>1750</v>
      </c>
      <c r="W1346" s="770"/>
      <c r="X1346" s="771"/>
    </row>
    <row r="1347" spans="1:24" s="56" customFormat="1" ht="117" x14ac:dyDescent="0.25">
      <c r="A1347" s="1026"/>
      <c r="B1347" s="784"/>
      <c r="C1347" s="784"/>
      <c r="D1347" s="784"/>
      <c r="E1347" s="784"/>
      <c r="F1347" s="784"/>
      <c r="G1347" s="784"/>
      <c r="H1347" s="784"/>
      <c r="I1347" s="784"/>
      <c r="J1347" s="784"/>
      <c r="K1347" s="784"/>
      <c r="L1347" s="784"/>
      <c r="M1347" s="784"/>
      <c r="N1347" s="785" t="s">
        <v>1796</v>
      </c>
      <c r="O1347" s="785"/>
      <c r="P1347" s="786" t="s">
        <v>1797</v>
      </c>
      <c r="Q1347" s="786" t="s">
        <v>1798</v>
      </c>
      <c r="R1347" s="799"/>
      <c r="S1347" s="799"/>
      <c r="T1347" s="800"/>
      <c r="U1347" s="789" t="s">
        <v>1750</v>
      </c>
      <c r="V1347" s="789"/>
    </row>
    <row r="1348" spans="1:24" s="801" customFormat="1" ht="117" x14ac:dyDescent="0.25">
      <c r="A1348" s="1026"/>
      <c r="B1348" s="798"/>
      <c r="C1348" s="798"/>
      <c r="D1348" s="798"/>
      <c r="E1348" s="798"/>
      <c r="F1348" s="798"/>
      <c r="G1348" s="798"/>
      <c r="H1348" s="798"/>
      <c r="I1348" s="798"/>
      <c r="J1348" s="798"/>
      <c r="K1348" s="798"/>
      <c r="L1348" s="798"/>
      <c r="M1348" s="798"/>
      <c r="N1348" s="785" t="s">
        <v>1799</v>
      </c>
      <c r="O1348" s="785"/>
      <c r="P1348" s="786" t="s">
        <v>1800</v>
      </c>
      <c r="Q1348" s="786" t="s">
        <v>1801</v>
      </c>
      <c r="R1348" s="799"/>
      <c r="S1348" s="799"/>
      <c r="T1348" s="800"/>
      <c r="U1348" s="789" t="s">
        <v>1750</v>
      </c>
      <c r="V1348" s="789"/>
    </row>
    <row r="1349" spans="1:24" s="801" customFormat="1" ht="78" x14ac:dyDescent="0.25">
      <c r="A1349" s="1026"/>
      <c r="B1349" s="798"/>
      <c r="C1349" s="798"/>
      <c r="D1349" s="798"/>
      <c r="E1349" s="798"/>
      <c r="F1349" s="798"/>
      <c r="G1349" s="798"/>
      <c r="H1349" s="798"/>
      <c r="I1349" s="798"/>
      <c r="J1349" s="798"/>
      <c r="K1349" s="798"/>
      <c r="L1349" s="798"/>
      <c r="M1349" s="798"/>
      <c r="N1349" s="785" t="s">
        <v>1802</v>
      </c>
      <c r="O1349" s="785"/>
      <c r="P1349" s="786" t="s">
        <v>1803</v>
      </c>
      <c r="Q1349" s="786" t="s">
        <v>1804</v>
      </c>
      <c r="R1349" s="799"/>
      <c r="S1349" s="799"/>
      <c r="T1349" s="800"/>
      <c r="U1349" s="789" t="s">
        <v>1750</v>
      </c>
      <c r="V1349" s="789"/>
    </row>
    <row r="1350" spans="1:24" s="801" customFormat="1" ht="78" x14ac:dyDescent="0.25">
      <c r="A1350" s="1026"/>
      <c r="B1350" s="798"/>
      <c r="C1350" s="798"/>
      <c r="D1350" s="798"/>
      <c r="E1350" s="798"/>
      <c r="F1350" s="798"/>
      <c r="G1350" s="798"/>
      <c r="H1350" s="798"/>
      <c r="I1350" s="798"/>
      <c r="J1350" s="798"/>
      <c r="K1350" s="798"/>
      <c r="L1350" s="798"/>
      <c r="M1350" s="798"/>
      <c r="N1350" s="785" t="s">
        <v>1805</v>
      </c>
      <c r="O1350" s="785"/>
      <c r="P1350" s="786" t="s">
        <v>5520</v>
      </c>
      <c r="Q1350" s="786" t="s">
        <v>1807</v>
      </c>
      <c r="R1350" s="799"/>
      <c r="S1350" s="799"/>
      <c r="T1350" s="800"/>
      <c r="U1350" s="789" t="s">
        <v>1750</v>
      </c>
      <c r="V1350" s="789"/>
    </row>
    <row r="1351" spans="1:24" s="801" customFormat="1" ht="97.5" x14ac:dyDescent="0.25">
      <c r="A1351" s="1026"/>
      <c r="B1351" s="798"/>
      <c r="C1351" s="798"/>
      <c r="D1351" s="798"/>
      <c r="E1351" s="798"/>
      <c r="F1351" s="798"/>
      <c r="G1351" s="798"/>
      <c r="H1351" s="798"/>
      <c r="I1351" s="798"/>
      <c r="J1351" s="798"/>
      <c r="K1351" s="798"/>
      <c r="L1351" s="798"/>
      <c r="M1351" s="798"/>
      <c r="N1351" s="785" t="s">
        <v>111</v>
      </c>
      <c r="O1351" s="785"/>
      <c r="P1351" s="785" t="s">
        <v>112</v>
      </c>
      <c r="Q1351" s="785" t="s">
        <v>113</v>
      </c>
      <c r="R1351" s="799"/>
      <c r="S1351" s="799"/>
      <c r="T1351" s="800"/>
      <c r="U1351" s="789" t="s">
        <v>92</v>
      </c>
      <c r="V1351" s="789"/>
    </row>
    <row r="1352" spans="1:24" s="772" customFormat="1" ht="109.5" customHeight="1" x14ac:dyDescent="0.3">
      <c r="A1352" s="1026"/>
      <c r="B1352" s="907"/>
      <c r="C1352" s="775"/>
      <c r="D1352" s="775" t="s">
        <v>6019</v>
      </c>
      <c r="E1352" s="767" t="s">
        <v>6020</v>
      </c>
      <c r="F1352" s="967">
        <v>100</v>
      </c>
      <c r="G1352" s="968">
        <v>100</v>
      </c>
      <c r="H1352" s="968">
        <v>100</v>
      </c>
      <c r="I1352" s="968">
        <v>100</v>
      </c>
      <c r="J1352" s="968">
        <v>100</v>
      </c>
      <c r="K1352" s="821"/>
      <c r="L1352" s="821"/>
      <c r="M1352" s="943"/>
      <c r="N1352" s="780" t="s">
        <v>1782</v>
      </c>
      <c r="O1352" s="780"/>
      <c r="P1352" s="786" t="s">
        <v>1783</v>
      </c>
      <c r="Q1352" s="780" t="s">
        <v>6021</v>
      </c>
      <c r="R1352" s="787" t="s">
        <v>3292</v>
      </c>
      <c r="S1352" s="795">
        <v>100</v>
      </c>
      <c r="T1352" s="795">
        <v>100</v>
      </c>
      <c r="U1352" s="808" t="s">
        <v>1750</v>
      </c>
      <c r="V1352" s="808" t="s">
        <v>4091</v>
      </c>
      <c r="W1352" s="770"/>
      <c r="X1352" s="771"/>
    </row>
    <row r="1353" spans="1:24" s="56" customFormat="1" ht="58.5" x14ac:dyDescent="0.25">
      <c r="A1353" s="1026"/>
      <c r="B1353" s="784"/>
      <c r="C1353" s="784"/>
      <c r="D1353" s="784"/>
      <c r="E1353" s="784"/>
      <c r="F1353" s="784"/>
      <c r="G1353" s="784"/>
      <c r="H1353" s="784"/>
      <c r="I1353" s="784"/>
      <c r="J1353" s="784"/>
      <c r="K1353" s="784"/>
      <c r="L1353" s="784"/>
      <c r="M1353" s="784"/>
      <c r="N1353" s="785" t="s">
        <v>1785</v>
      </c>
      <c r="O1353" s="785"/>
      <c r="P1353" s="786" t="s">
        <v>1786</v>
      </c>
      <c r="Q1353" s="786" t="s">
        <v>1787</v>
      </c>
      <c r="R1353" s="799"/>
      <c r="S1353" s="799"/>
      <c r="T1353" s="800"/>
      <c r="U1353" s="789" t="s">
        <v>1750</v>
      </c>
      <c r="V1353" s="789"/>
    </row>
    <row r="1354" spans="1:24" s="801" customFormat="1" ht="58.5" x14ac:dyDescent="0.25">
      <c r="A1354" s="1026"/>
      <c r="B1354" s="798"/>
      <c r="C1354" s="798"/>
      <c r="D1354" s="798"/>
      <c r="E1354" s="798"/>
      <c r="F1354" s="798"/>
      <c r="G1354" s="798"/>
      <c r="H1354" s="798"/>
      <c r="I1354" s="798"/>
      <c r="J1354" s="798"/>
      <c r="K1354" s="798"/>
      <c r="L1354" s="798"/>
      <c r="M1354" s="798"/>
      <c r="N1354" s="785" t="s">
        <v>1788</v>
      </c>
      <c r="O1354" s="785"/>
      <c r="P1354" s="786" t="s">
        <v>5513</v>
      </c>
      <c r="Q1354" s="786" t="s">
        <v>1790</v>
      </c>
      <c r="R1354" s="799"/>
      <c r="S1354" s="799"/>
      <c r="T1354" s="800"/>
      <c r="U1354" s="789" t="s">
        <v>1750</v>
      </c>
      <c r="V1354" s="789"/>
    </row>
    <row r="1355" spans="1:24" s="801" customFormat="1" ht="156" x14ac:dyDescent="0.25">
      <c r="A1355" s="1026"/>
      <c r="B1355" s="798"/>
      <c r="C1355" s="798"/>
      <c r="D1355" s="798"/>
      <c r="E1355" s="798"/>
      <c r="F1355" s="798"/>
      <c r="G1355" s="798"/>
      <c r="H1355" s="798"/>
      <c r="I1355" s="798"/>
      <c r="J1355" s="798"/>
      <c r="K1355" s="798"/>
      <c r="L1355" s="798"/>
      <c r="M1355" s="798"/>
      <c r="N1355" s="785" t="s">
        <v>1791</v>
      </c>
      <c r="O1355" s="785"/>
      <c r="P1355" s="786" t="s">
        <v>1792</v>
      </c>
      <c r="Q1355" s="786" t="s">
        <v>5514</v>
      </c>
      <c r="R1355" s="799"/>
      <c r="S1355" s="799"/>
      <c r="T1355" s="800"/>
      <c r="U1355" s="789" t="s">
        <v>1750</v>
      </c>
      <c r="V1355" s="789"/>
    </row>
    <row r="1356" spans="1:24" s="772" customFormat="1" ht="78" customHeight="1" x14ac:dyDescent="0.3">
      <c r="A1356" s="1026"/>
      <c r="B1356" s="907"/>
      <c r="C1356" s="775"/>
      <c r="D1356" s="775"/>
      <c r="E1356" s="767"/>
      <c r="F1356" s="943"/>
      <c r="G1356" s="767"/>
      <c r="H1356" s="767"/>
      <c r="I1356" s="943"/>
      <c r="J1356" s="943"/>
      <c r="K1356" s="821"/>
      <c r="L1356" s="821"/>
      <c r="M1356" s="943"/>
      <c r="N1356" s="780" t="s">
        <v>1752</v>
      </c>
      <c r="O1356" s="780"/>
      <c r="P1356" s="786" t="s">
        <v>1753</v>
      </c>
      <c r="Q1356" s="780" t="s">
        <v>6022</v>
      </c>
      <c r="R1356" s="787" t="s">
        <v>3292</v>
      </c>
      <c r="S1356" s="795">
        <v>100</v>
      </c>
      <c r="T1356" s="795">
        <v>100</v>
      </c>
      <c r="U1356" s="808" t="s">
        <v>1750</v>
      </c>
      <c r="V1356" s="808"/>
      <c r="W1356" s="770"/>
      <c r="X1356" s="771"/>
    </row>
    <row r="1357" spans="1:24" s="56" customFormat="1" ht="78" x14ac:dyDescent="0.25">
      <c r="A1357" s="1026"/>
      <c r="B1357" s="784"/>
      <c r="C1357" s="784"/>
      <c r="D1357" s="784"/>
      <c r="E1357" s="784"/>
      <c r="F1357" s="784"/>
      <c r="G1357" s="784"/>
      <c r="H1357" s="784"/>
      <c r="I1357" s="784"/>
      <c r="J1357" s="784"/>
      <c r="K1357" s="784"/>
      <c r="L1357" s="784"/>
      <c r="M1357" s="784"/>
      <c r="N1357" s="785" t="s">
        <v>1755</v>
      </c>
      <c r="O1357" s="785"/>
      <c r="P1357" s="786" t="s">
        <v>1756</v>
      </c>
      <c r="Q1357" s="786" t="s">
        <v>1757</v>
      </c>
      <c r="R1357" s="799"/>
      <c r="S1357" s="799"/>
      <c r="T1357" s="800"/>
      <c r="U1357" s="789" t="s">
        <v>1750</v>
      </c>
      <c r="V1357" s="789"/>
    </row>
    <row r="1358" spans="1:24" s="801" customFormat="1" ht="97.5" x14ac:dyDescent="0.25">
      <c r="A1358" s="1026"/>
      <c r="B1358" s="798"/>
      <c r="C1358" s="798"/>
      <c r="D1358" s="798"/>
      <c r="E1358" s="798"/>
      <c r="F1358" s="798"/>
      <c r="G1358" s="798"/>
      <c r="H1358" s="798"/>
      <c r="I1358" s="798"/>
      <c r="J1358" s="798"/>
      <c r="K1358" s="798"/>
      <c r="L1358" s="798"/>
      <c r="M1358" s="798"/>
      <c r="N1358" s="785" t="s">
        <v>1758</v>
      </c>
      <c r="O1358" s="785"/>
      <c r="P1358" s="786" t="s">
        <v>1759</v>
      </c>
      <c r="Q1358" s="786" t="s">
        <v>1760</v>
      </c>
      <c r="R1358" s="799"/>
      <c r="S1358" s="799"/>
      <c r="T1358" s="800"/>
      <c r="U1358" s="789" t="s">
        <v>1750</v>
      </c>
      <c r="V1358" s="789"/>
    </row>
    <row r="1359" spans="1:24" s="801" customFormat="1" ht="117" x14ac:dyDescent="0.25">
      <c r="A1359" s="1026"/>
      <c r="B1359" s="798"/>
      <c r="C1359" s="798"/>
      <c r="D1359" s="798"/>
      <c r="E1359" s="798"/>
      <c r="F1359" s="798"/>
      <c r="G1359" s="798"/>
      <c r="H1359" s="798"/>
      <c r="I1359" s="798"/>
      <c r="J1359" s="798"/>
      <c r="K1359" s="798"/>
      <c r="L1359" s="798"/>
      <c r="M1359" s="798"/>
      <c r="N1359" s="785" t="s">
        <v>1761</v>
      </c>
      <c r="O1359" s="785"/>
      <c r="P1359" s="786" t="s">
        <v>1762</v>
      </c>
      <c r="Q1359" s="786" t="s">
        <v>5515</v>
      </c>
      <c r="R1359" s="799"/>
      <c r="S1359" s="799"/>
      <c r="T1359" s="800"/>
      <c r="U1359" s="789" t="s">
        <v>1750</v>
      </c>
      <c r="V1359" s="789"/>
    </row>
    <row r="1360" spans="1:24" s="801" customFormat="1" ht="136.5" x14ac:dyDescent="0.25">
      <c r="A1360" s="1026"/>
      <c r="B1360" s="798"/>
      <c r="C1360" s="798"/>
      <c r="D1360" s="798"/>
      <c r="E1360" s="798"/>
      <c r="F1360" s="798"/>
      <c r="G1360" s="798"/>
      <c r="H1360" s="798"/>
      <c r="I1360" s="798"/>
      <c r="J1360" s="798"/>
      <c r="K1360" s="798"/>
      <c r="L1360" s="798"/>
      <c r="M1360" s="798"/>
      <c r="N1360" s="785" t="s">
        <v>1764</v>
      </c>
      <c r="O1360" s="785"/>
      <c r="P1360" s="786" t="s">
        <v>5516</v>
      </c>
      <c r="Q1360" s="786" t="s">
        <v>5517</v>
      </c>
      <c r="R1360" s="799"/>
      <c r="S1360" s="799"/>
      <c r="T1360" s="800"/>
      <c r="U1360" s="789" t="s">
        <v>1750</v>
      </c>
      <c r="V1360" s="789"/>
    </row>
    <row r="1361" spans="1:24" s="801" customFormat="1" ht="97.5" x14ac:dyDescent="0.25">
      <c r="A1361" s="1026"/>
      <c r="B1361" s="798"/>
      <c r="C1361" s="798"/>
      <c r="D1361" s="798"/>
      <c r="E1361" s="798"/>
      <c r="F1361" s="798"/>
      <c r="G1361" s="798"/>
      <c r="H1361" s="798"/>
      <c r="I1361" s="798"/>
      <c r="J1361" s="798"/>
      <c r="K1361" s="798"/>
      <c r="L1361" s="798"/>
      <c r="M1361" s="798"/>
      <c r="N1361" s="785" t="s">
        <v>1767</v>
      </c>
      <c r="O1361" s="785"/>
      <c r="P1361" s="786" t="s">
        <v>1768</v>
      </c>
      <c r="Q1361" s="786" t="s">
        <v>1769</v>
      </c>
      <c r="R1361" s="799"/>
      <c r="S1361" s="799"/>
      <c r="T1361" s="800"/>
      <c r="U1361" s="789" t="s">
        <v>1750</v>
      </c>
      <c r="V1361" s="789"/>
    </row>
    <row r="1362" spans="1:24" s="801" customFormat="1" ht="117" x14ac:dyDescent="0.25">
      <c r="A1362" s="1026"/>
      <c r="B1362" s="798"/>
      <c r="C1362" s="798"/>
      <c r="D1362" s="798"/>
      <c r="E1362" s="798"/>
      <c r="F1362" s="798"/>
      <c r="G1362" s="798"/>
      <c r="H1362" s="798"/>
      <c r="I1362" s="798"/>
      <c r="J1362" s="798"/>
      <c r="K1362" s="798"/>
      <c r="L1362" s="798"/>
      <c r="M1362" s="798"/>
      <c r="N1362" s="785" t="s">
        <v>1770</v>
      </c>
      <c r="O1362" s="785"/>
      <c r="P1362" s="785" t="s">
        <v>1771</v>
      </c>
      <c r="Q1362" s="786" t="s">
        <v>3792</v>
      </c>
      <c r="R1362" s="799"/>
      <c r="S1362" s="799"/>
      <c r="T1362" s="800"/>
      <c r="U1362" s="789" t="s">
        <v>1750</v>
      </c>
      <c r="V1362" s="789"/>
    </row>
    <row r="1363" spans="1:24" s="801" customFormat="1" ht="97.5" x14ac:dyDescent="0.25">
      <c r="A1363" s="1026"/>
      <c r="B1363" s="798"/>
      <c r="C1363" s="798"/>
      <c r="D1363" s="798"/>
      <c r="E1363" s="798"/>
      <c r="F1363" s="798"/>
      <c r="G1363" s="798"/>
      <c r="H1363" s="798"/>
      <c r="I1363" s="798"/>
      <c r="J1363" s="798"/>
      <c r="K1363" s="798"/>
      <c r="L1363" s="798"/>
      <c r="M1363" s="798"/>
      <c r="N1363" s="785" t="s">
        <v>1773</v>
      </c>
      <c r="O1363" s="785"/>
      <c r="P1363" s="786" t="s">
        <v>1774</v>
      </c>
      <c r="Q1363" s="786" t="s">
        <v>1775</v>
      </c>
      <c r="R1363" s="799"/>
      <c r="S1363" s="799"/>
      <c r="T1363" s="800"/>
      <c r="U1363" s="789" t="s">
        <v>1750</v>
      </c>
      <c r="V1363" s="789"/>
    </row>
    <row r="1364" spans="1:24" s="801" customFormat="1" ht="58.5" x14ac:dyDescent="0.25">
      <c r="A1364" s="1026"/>
      <c r="B1364" s="798"/>
      <c r="C1364" s="798"/>
      <c r="D1364" s="798"/>
      <c r="E1364" s="798"/>
      <c r="F1364" s="798"/>
      <c r="G1364" s="798"/>
      <c r="H1364" s="798"/>
      <c r="I1364" s="798"/>
      <c r="J1364" s="798"/>
      <c r="K1364" s="798"/>
      <c r="L1364" s="798"/>
      <c r="M1364" s="798"/>
      <c r="N1364" s="785" t="s">
        <v>1776</v>
      </c>
      <c r="O1364" s="785"/>
      <c r="P1364" s="786" t="s">
        <v>5518</v>
      </c>
      <c r="Q1364" s="786" t="s">
        <v>5519</v>
      </c>
      <c r="R1364" s="799"/>
      <c r="S1364" s="799"/>
      <c r="T1364" s="800"/>
      <c r="U1364" s="789" t="s">
        <v>1750</v>
      </c>
      <c r="V1364" s="789"/>
    </row>
    <row r="1365" spans="1:24" s="801" customFormat="1" ht="117" x14ac:dyDescent="0.25">
      <c r="A1365" s="1026"/>
      <c r="B1365" s="798"/>
      <c r="C1365" s="798"/>
      <c r="D1365" s="798"/>
      <c r="E1365" s="798"/>
      <c r="F1365" s="798"/>
      <c r="G1365" s="798"/>
      <c r="H1365" s="798"/>
      <c r="I1365" s="798"/>
      <c r="J1365" s="798"/>
      <c r="K1365" s="798"/>
      <c r="L1365" s="798"/>
      <c r="M1365" s="798"/>
      <c r="N1365" s="785" t="s">
        <v>1779</v>
      </c>
      <c r="O1365" s="785"/>
      <c r="P1365" s="786" t="s">
        <v>1780</v>
      </c>
      <c r="Q1365" s="786" t="s">
        <v>1781</v>
      </c>
      <c r="R1365" s="799"/>
      <c r="S1365" s="799"/>
      <c r="T1365" s="800"/>
      <c r="U1365" s="789" t="s">
        <v>1750</v>
      </c>
      <c r="V1365" s="789"/>
    </row>
    <row r="1366" spans="1:24" s="772" customFormat="1" ht="67.150000000000006" customHeight="1" x14ac:dyDescent="0.3">
      <c r="A1366" s="1026"/>
      <c r="B1366" s="907"/>
      <c r="C1366" s="775"/>
      <c r="D1366" s="775"/>
      <c r="E1366" s="767"/>
      <c r="F1366" s="943"/>
      <c r="G1366" s="767"/>
      <c r="H1366" s="767"/>
      <c r="I1366" s="943"/>
      <c r="J1366" s="943"/>
      <c r="K1366" s="821"/>
      <c r="L1366" s="944" t="s">
        <v>6023</v>
      </c>
      <c r="M1366" s="943"/>
      <c r="N1366" s="780" t="s">
        <v>101</v>
      </c>
      <c r="O1366" s="780"/>
      <c r="P1366" s="785" t="s">
        <v>102</v>
      </c>
      <c r="Q1366" s="945" t="s">
        <v>6024</v>
      </c>
      <c r="R1366" s="787" t="s">
        <v>3521</v>
      </c>
      <c r="S1366" s="787">
        <v>13</v>
      </c>
      <c r="T1366" s="787">
        <v>15</v>
      </c>
      <c r="U1366" s="771"/>
      <c r="V1366" s="917" t="s">
        <v>92</v>
      </c>
      <c r="W1366" s="770"/>
      <c r="X1366" s="771"/>
    </row>
    <row r="1367" spans="1:24" s="56" customFormat="1" ht="78" x14ac:dyDescent="0.25">
      <c r="A1367" s="784"/>
      <c r="B1367" s="784"/>
      <c r="C1367" s="784"/>
      <c r="D1367" s="784"/>
      <c r="E1367" s="784"/>
      <c r="F1367" s="784"/>
      <c r="G1367" s="784"/>
      <c r="H1367" s="784"/>
      <c r="I1367" s="784"/>
      <c r="J1367" s="784"/>
      <c r="K1367" s="784"/>
      <c r="L1367" s="784"/>
      <c r="M1367" s="784"/>
      <c r="N1367" s="785" t="s">
        <v>104</v>
      </c>
      <c r="O1367" s="785"/>
      <c r="P1367" s="785" t="s">
        <v>3663</v>
      </c>
      <c r="Q1367" s="785" t="s">
        <v>3664</v>
      </c>
      <c r="R1367" s="799" t="s">
        <v>3372</v>
      </c>
      <c r="S1367" s="799"/>
      <c r="T1367" s="800"/>
      <c r="U1367" s="789" t="s">
        <v>92</v>
      </c>
      <c r="V1367" s="789"/>
    </row>
    <row r="1368" spans="1:24" s="772" customFormat="1" ht="81" customHeight="1" x14ac:dyDescent="0.3">
      <c r="A1368" s="766"/>
      <c r="B1368" s="907"/>
      <c r="C1368" s="775"/>
      <c r="D1368" s="767"/>
      <c r="E1368" s="767"/>
      <c r="F1368" s="946"/>
      <c r="G1368" s="767"/>
      <c r="H1368" s="767"/>
      <c r="I1368" s="946"/>
      <c r="J1368" s="946"/>
      <c r="K1368" s="947"/>
      <c r="L1368" s="947"/>
      <c r="M1368" s="946"/>
      <c r="N1368" s="948" t="s">
        <v>2000</v>
      </c>
      <c r="O1368" s="948"/>
      <c r="P1368" s="786" t="s">
        <v>2001</v>
      </c>
      <c r="Q1368" s="948" t="s">
        <v>6025</v>
      </c>
      <c r="R1368" s="787" t="s">
        <v>3292</v>
      </c>
      <c r="S1368" s="795">
        <v>100</v>
      </c>
      <c r="T1368" s="795">
        <v>100</v>
      </c>
      <c r="U1368" s="771"/>
      <c r="V1368" s="949" t="s">
        <v>3523</v>
      </c>
      <c r="W1368" s="770"/>
      <c r="X1368" s="771"/>
    </row>
    <row r="1369" spans="1:24" s="56" customFormat="1" ht="175.5" x14ac:dyDescent="0.25">
      <c r="A1369" s="784"/>
      <c r="B1369" s="784"/>
      <c r="C1369" s="784"/>
      <c r="D1369" s="784"/>
      <c r="E1369" s="784"/>
      <c r="F1369" s="784"/>
      <c r="G1369" s="784"/>
      <c r="H1369" s="784"/>
      <c r="I1369" s="784"/>
      <c r="J1369" s="784"/>
      <c r="K1369" s="784"/>
      <c r="L1369" s="784"/>
      <c r="M1369" s="784"/>
      <c r="N1369" s="785" t="s">
        <v>2003</v>
      </c>
      <c r="O1369" s="785"/>
      <c r="P1369" s="786" t="s">
        <v>2004</v>
      </c>
      <c r="Q1369" s="786" t="s">
        <v>2005</v>
      </c>
      <c r="R1369" s="799"/>
      <c r="S1369" s="799"/>
      <c r="T1369" s="800"/>
      <c r="U1369" s="789" t="s">
        <v>3523</v>
      </c>
      <c r="V1369" s="789"/>
    </row>
    <row r="1370" spans="1:24" s="801" customFormat="1" ht="97.5" x14ac:dyDescent="0.25">
      <c r="A1370" s="798"/>
      <c r="B1370" s="798"/>
      <c r="C1370" s="798"/>
      <c r="D1370" s="798"/>
      <c r="E1370" s="798"/>
      <c r="F1370" s="798"/>
      <c r="G1370" s="798"/>
      <c r="H1370" s="798"/>
      <c r="I1370" s="798"/>
      <c r="J1370" s="798"/>
      <c r="K1370" s="798"/>
      <c r="L1370" s="798"/>
      <c r="M1370" s="798"/>
      <c r="N1370" s="785" t="s">
        <v>2006</v>
      </c>
      <c r="O1370" s="785"/>
      <c r="P1370" s="786" t="s">
        <v>2007</v>
      </c>
      <c r="Q1370" s="786" t="s">
        <v>2008</v>
      </c>
      <c r="R1370" s="799"/>
      <c r="S1370" s="799"/>
      <c r="T1370" s="800"/>
      <c r="U1370" s="789" t="s">
        <v>3523</v>
      </c>
      <c r="V1370" s="789"/>
    </row>
    <row r="1371" spans="1:24" s="801" customFormat="1" ht="78" x14ac:dyDescent="0.25">
      <c r="A1371" s="798"/>
      <c r="B1371" s="798"/>
      <c r="C1371" s="798"/>
      <c r="D1371" s="798"/>
      <c r="E1371" s="798"/>
      <c r="F1371" s="798"/>
      <c r="G1371" s="798"/>
      <c r="H1371" s="798"/>
      <c r="I1371" s="798"/>
      <c r="J1371" s="798"/>
      <c r="K1371" s="798"/>
      <c r="L1371" s="798"/>
      <c r="M1371" s="798"/>
      <c r="N1371" s="785" t="s">
        <v>2009</v>
      </c>
      <c r="O1371" s="785"/>
      <c r="P1371" s="786" t="s">
        <v>2010</v>
      </c>
      <c r="Q1371" s="786" t="s">
        <v>3864</v>
      </c>
      <c r="R1371" s="799"/>
      <c r="S1371" s="799"/>
      <c r="T1371" s="800"/>
      <c r="U1371" s="789" t="s">
        <v>3523</v>
      </c>
      <c r="V1371" s="789"/>
    </row>
    <row r="1372" spans="1:24" s="772" customFormat="1" ht="77.650000000000006" customHeight="1" x14ac:dyDescent="0.3">
      <c r="A1372" s="766"/>
      <c r="B1372" s="907"/>
      <c r="C1372" s="775"/>
      <c r="D1372" s="767"/>
      <c r="E1372" s="767"/>
      <c r="F1372" s="946"/>
      <c r="G1372" s="767"/>
      <c r="H1372" s="767"/>
      <c r="I1372" s="946"/>
      <c r="J1372" s="946"/>
      <c r="K1372" s="947"/>
      <c r="L1372" s="947"/>
      <c r="M1372" s="946"/>
      <c r="N1372" s="948" t="s">
        <v>1919</v>
      </c>
      <c r="O1372" s="948"/>
      <c r="P1372" s="792" t="s">
        <v>1920</v>
      </c>
      <c r="Q1372" s="948" t="s">
        <v>6026</v>
      </c>
      <c r="R1372" s="793" t="s">
        <v>3292</v>
      </c>
      <c r="S1372" s="894">
        <v>100</v>
      </c>
      <c r="T1372" s="894">
        <v>100</v>
      </c>
      <c r="U1372" s="789" t="s">
        <v>3523</v>
      </c>
      <c r="V1372" s="949" t="s">
        <v>3523</v>
      </c>
      <c r="W1372" s="770"/>
      <c r="X1372" s="771"/>
    </row>
    <row r="1373" spans="1:24" s="56" customFormat="1" ht="82.5" customHeight="1" x14ac:dyDescent="0.25">
      <c r="A1373" s="784"/>
      <c r="B1373" s="784"/>
      <c r="C1373" s="784"/>
      <c r="D1373" s="784"/>
      <c r="E1373" s="784"/>
      <c r="F1373" s="784"/>
      <c r="G1373" s="784"/>
      <c r="H1373" s="784"/>
      <c r="I1373" s="784"/>
      <c r="J1373" s="784"/>
      <c r="K1373" s="784"/>
      <c r="L1373" s="784"/>
      <c r="M1373" s="784"/>
      <c r="N1373" s="785" t="s">
        <v>1922</v>
      </c>
      <c r="O1373" s="785"/>
      <c r="P1373" s="786" t="s">
        <v>1923</v>
      </c>
      <c r="Q1373" s="786" t="s">
        <v>1924</v>
      </c>
      <c r="R1373" s="799"/>
      <c r="S1373" s="799"/>
      <c r="T1373" s="800"/>
      <c r="U1373" s="789" t="s">
        <v>3523</v>
      </c>
      <c r="V1373" s="789"/>
    </row>
    <row r="1374" spans="1:24" s="801" customFormat="1" ht="58.5" x14ac:dyDescent="0.25">
      <c r="A1374" s="798"/>
      <c r="B1374" s="798"/>
      <c r="C1374" s="798"/>
      <c r="D1374" s="798"/>
      <c r="E1374" s="798"/>
      <c r="F1374" s="798"/>
      <c r="G1374" s="798"/>
      <c r="H1374" s="798"/>
      <c r="I1374" s="798"/>
      <c r="J1374" s="798"/>
      <c r="K1374" s="798"/>
      <c r="L1374" s="798"/>
      <c r="M1374" s="798"/>
      <c r="N1374" s="785" t="s">
        <v>1925</v>
      </c>
      <c r="O1374" s="785"/>
      <c r="P1374" s="786" t="s">
        <v>1926</v>
      </c>
      <c r="Q1374" s="786" t="s">
        <v>1927</v>
      </c>
      <c r="R1374" s="799"/>
      <c r="S1374" s="799"/>
      <c r="T1374" s="800"/>
      <c r="U1374" s="789" t="s">
        <v>3523</v>
      </c>
      <c r="V1374" s="789"/>
    </row>
    <row r="1375" spans="1:24" s="801" customFormat="1" ht="58.5" x14ac:dyDescent="0.25">
      <c r="A1375" s="798"/>
      <c r="B1375" s="798"/>
      <c r="C1375" s="798"/>
      <c r="D1375" s="798"/>
      <c r="E1375" s="798"/>
      <c r="F1375" s="798"/>
      <c r="G1375" s="798"/>
      <c r="H1375" s="798"/>
      <c r="I1375" s="798"/>
      <c r="J1375" s="798"/>
      <c r="K1375" s="798"/>
      <c r="L1375" s="798"/>
      <c r="M1375" s="798"/>
      <c r="N1375" s="785" t="s">
        <v>1928</v>
      </c>
      <c r="O1375" s="785"/>
      <c r="P1375" s="786" t="s">
        <v>1929</v>
      </c>
      <c r="Q1375" s="786" t="s">
        <v>1930</v>
      </c>
      <c r="R1375" s="799"/>
      <c r="S1375" s="799"/>
      <c r="T1375" s="800"/>
      <c r="U1375" s="789" t="s">
        <v>3523</v>
      </c>
      <c r="V1375" s="789"/>
    </row>
    <row r="1376" spans="1:24" s="801" customFormat="1" ht="78" x14ac:dyDescent="0.25">
      <c r="A1376" s="798"/>
      <c r="B1376" s="798"/>
      <c r="C1376" s="798"/>
      <c r="D1376" s="798"/>
      <c r="E1376" s="798"/>
      <c r="F1376" s="798"/>
      <c r="G1376" s="798"/>
      <c r="H1376" s="798"/>
      <c r="I1376" s="798"/>
      <c r="J1376" s="798"/>
      <c r="K1376" s="798"/>
      <c r="L1376" s="798"/>
      <c r="M1376" s="798"/>
      <c r="N1376" s="785" t="s">
        <v>1931</v>
      </c>
      <c r="O1376" s="785"/>
      <c r="P1376" s="786" t="s">
        <v>5522</v>
      </c>
      <c r="Q1376" s="786" t="s">
        <v>5521</v>
      </c>
      <c r="R1376" s="799"/>
      <c r="S1376" s="799"/>
      <c r="T1376" s="800"/>
      <c r="U1376" s="789" t="s">
        <v>3523</v>
      </c>
      <c r="V1376" s="789"/>
    </row>
    <row r="1377" spans="1:24" s="772" customFormat="1" ht="120" customHeight="1" x14ac:dyDescent="0.3">
      <c r="A1377" s="766"/>
      <c r="B1377" s="907"/>
      <c r="C1377" s="775"/>
      <c r="D1377" s="767" t="s">
        <v>6027</v>
      </c>
      <c r="E1377" s="767" t="s">
        <v>3526</v>
      </c>
      <c r="F1377" s="969">
        <v>82</v>
      </c>
      <c r="G1377" s="970">
        <v>82.8</v>
      </c>
      <c r="H1377" s="970">
        <v>82.8</v>
      </c>
      <c r="I1377" s="970">
        <v>82.8</v>
      </c>
      <c r="J1377" s="969">
        <v>85.2</v>
      </c>
      <c r="K1377" s="947"/>
      <c r="L1377" s="947"/>
      <c r="M1377" s="950"/>
      <c r="N1377" s="948" t="s">
        <v>115</v>
      </c>
      <c r="O1377" s="948"/>
      <c r="P1377" s="785" t="s">
        <v>116</v>
      </c>
      <c r="Q1377" s="948" t="s">
        <v>6028</v>
      </c>
      <c r="R1377" s="787" t="s">
        <v>3292</v>
      </c>
      <c r="S1377" s="795">
        <v>100</v>
      </c>
      <c r="T1377" s="795">
        <v>100</v>
      </c>
      <c r="U1377" s="949" t="s">
        <v>92</v>
      </c>
      <c r="V1377" s="1033" t="s">
        <v>4091</v>
      </c>
      <c r="W1377" s="770"/>
      <c r="X1377" s="771"/>
    </row>
    <row r="1378" spans="1:24" s="56" customFormat="1" ht="78" x14ac:dyDescent="0.25">
      <c r="A1378" s="784"/>
      <c r="B1378" s="784"/>
      <c r="C1378" s="784"/>
      <c r="D1378" s="784"/>
      <c r="E1378" s="784"/>
      <c r="F1378" s="784"/>
      <c r="G1378" s="784"/>
      <c r="H1378" s="784"/>
      <c r="I1378" s="784"/>
      <c r="J1378" s="784"/>
      <c r="K1378" s="784"/>
      <c r="L1378" s="784"/>
      <c r="M1378" s="784"/>
      <c r="N1378" s="785" t="s">
        <v>118</v>
      </c>
      <c r="O1378" s="785"/>
      <c r="P1378" s="786" t="s">
        <v>119</v>
      </c>
      <c r="Q1378" s="786" t="s">
        <v>120</v>
      </c>
      <c r="R1378" s="799"/>
      <c r="S1378" s="799"/>
      <c r="T1378" s="800"/>
      <c r="U1378" s="789" t="s">
        <v>92</v>
      </c>
      <c r="V1378" s="1033"/>
    </row>
    <row r="1379" spans="1:24" s="801" customFormat="1" ht="78" x14ac:dyDescent="0.25">
      <c r="A1379" s="798"/>
      <c r="B1379" s="798"/>
      <c r="C1379" s="798"/>
      <c r="D1379" s="798"/>
      <c r="E1379" s="798"/>
      <c r="F1379" s="798"/>
      <c r="G1379" s="798"/>
      <c r="H1379" s="798"/>
      <c r="I1379" s="798"/>
      <c r="J1379" s="798"/>
      <c r="K1379" s="798"/>
      <c r="L1379" s="798"/>
      <c r="M1379" s="798"/>
      <c r="N1379" s="785" t="s">
        <v>121</v>
      </c>
      <c r="O1379" s="785"/>
      <c r="P1379" s="786" t="s">
        <v>122</v>
      </c>
      <c r="Q1379" s="786" t="s">
        <v>3692</v>
      </c>
      <c r="R1379" s="799"/>
      <c r="S1379" s="799"/>
      <c r="T1379" s="800"/>
      <c r="U1379" s="789" t="s">
        <v>92</v>
      </c>
      <c r="V1379" s="1033"/>
    </row>
    <row r="1380" spans="1:24" s="801" customFormat="1" ht="175.5" x14ac:dyDescent="0.25">
      <c r="A1380" s="798"/>
      <c r="B1380" s="798"/>
      <c r="C1380" s="798"/>
      <c r="D1380" s="798"/>
      <c r="E1380" s="798"/>
      <c r="F1380" s="798"/>
      <c r="G1380" s="798"/>
      <c r="H1380" s="798"/>
      <c r="I1380" s="798"/>
      <c r="J1380" s="798"/>
      <c r="K1380" s="798"/>
      <c r="L1380" s="798"/>
      <c r="M1380" s="798"/>
      <c r="N1380" s="785" t="s">
        <v>124</v>
      </c>
      <c r="O1380" s="785"/>
      <c r="P1380" s="786" t="s">
        <v>5523</v>
      </c>
      <c r="Q1380" s="786" t="s">
        <v>5524</v>
      </c>
      <c r="R1380" s="799"/>
      <c r="S1380" s="799"/>
      <c r="T1380" s="800"/>
      <c r="U1380" s="789" t="s">
        <v>92</v>
      </c>
      <c r="V1380" s="1033"/>
    </row>
    <row r="1381" spans="1:24" s="772" customFormat="1" ht="99.75" customHeight="1" x14ac:dyDescent="0.3">
      <c r="A1381" s="766"/>
      <c r="B1381" s="907"/>
      <c r="C1381" s="775"/>
      <c r="D1381" s="767"/>
      <c r="E1381" s="767"/>
      <c r="F1381" s="946"/>
      <c r="G1381" s="767"/>
      <c r="H1381" s="767"/>
      <c r="I1381" s="946"/>
      <c r="J1381" s="946"/>
      <c r="K1381" s="947"/>
      <c r="L1381" s="947"/>
      <c r="M1381" s="946"/>
      <c r="N1381" s="948" t="s">
        <v>93</v>
      </c>
      <c r="O1381" s="948"/>
      <c r="P1381" s="785" t="s">
        <v>94</v>
      </c>
      <c r="Q1381" s="917" t="s">
        <v>5933</v>
      </c>
      <c r="R1381" s="787" t="s">
        <v>3292</v>
      </c>
      <c r="S1381" s="821">
        <v>7.4626865671641784</v>
      </c>
      <c r="T1381" s="821">
        <v>100</v>
      </c>
      <c r="U1381" s="949" t="s">
        <v>92</v>
      </c>
      <c r="V1381" s="1033"/>
      <c r="W1381" s="770"/>
      <c r="X1381" s="771"/>
    </row>
    <row r="1382" spans="1:24" s="801" customFormat="1" ht="78" x14ac:dyDescent="0.25">
      <c r="A1382" s="798"/>
      <c r="B1382" s="798"/>
      <c r="C1382" s="798"/>
      <c r="D1382" s="798"/>
      <c r="E1382" s="798"/>
      <c r="F1382" s="798"/>
      <c r="G1382" s="798"/>
      <c r="H1382" s="798"/>
      <c r="I1382" s="798"/>
      <c r="J1382" s="798"/>
      <c r="K1382" s="798"/>
      <c r="L1382" s="798"/>
      <c r="M1382" s="798"/>
      <c r="N1382" s="785" t="s">
        <v>96</v>
      </c>
      <c r="O1382" s="785"/>
      <c r="P1382" s="786" t="s">
        <v>5525</v>
      </c>
      <c r="Q1382" s="786" t="s">
        <v>98</v>
      </c>
      <c r="R1382" s="799"/>
      <c r="S1382" s="800"/>
      <c r="T1382" s="800"/>
      <c r="U1382" s="789" t="s">
        <v>92</v>
      </c>
      <c r="V1382" s="789"/>
    </row>
    <row r="1383" spans="1:24" s="801" customFormat="1" ht="117" x14ac:dyDescent="0.25">
      <c r="A1383" s="798"/>
      <c r="B1383" s="798"/>
      <c r="C1383" s="798"/>
      <c r="D1383" s="798"/>
      <c r="E1383" s="798"/>
      <c r="F1383" s="798"/>
      <c r="G1383" s="798"/>
      <c r="H1383" s="798"/>
      <c r="I1383" s="798"/>
      <c r="J1383" s="798"/>
      <c r="K1383" s="798"/>
      <c r="L1383" s="798"/>
      <c r="M1383" s="798"/>
      <c r="N1383" s="785" t="s">
        <v>99</v>
      </c>
      <c r="O1383" s="785"/>
      <c r="P1383" s="786" t="s">
        <v>97</v>
      </c>
      <c r="Q1383" s="786" t="s">
        <v>5526</v>
      </c>
      <c r="R1383" s="799"/>
      <c r="S1383" s="800"/>
      <c r="T1383" s="800"/>
      <c r="U1383" s="789" t="s">
        <v>92</v>
      </c>
      <c r="V1383" s="789"/>
    </row>
    <row r="1384" spans="1:24" s="772" customFormat="1" ht="117" customHeight="1" x14ac:dyDescent="0.3">
      <c r="A1384" s="766"/>
      <c r="B1384" s="907"/>
      <c r="C1384" s="775" t="s">
        <v>6007</v>
      </c>
      <c r="D1384" s="767" t="s">
        <v>6029</v>
      </c>
      <c r="E1384" s="767" t="s">
        <v>6030</v>
      </c>
      <c r="F1384" s="971">
        <v>0.54890000000000005</v>
      </c>
      <c r="G1384" s="972"/>
      <c r="H1384" s="972"/>
      <c r="I1384" s="971"/>
      <c r="J1384" s="971">
        <v>0.497</v>
      </c>
      <c r="K1384" s="947"/>
      <c r="L1384" s="947"/>
      <c r="M1384" s="951"/>
      <c r="N1384" s="905" t="s">
        <v>1676</v>
      </c>
      <c r="O1384" s="948"/>
      <c r="P1384" s="786" t="s">
        <v>1677</v>
      </c>
      <c r="Q1384" s="786" t="s">
        <v>1678</v>
      </c>
      <c r="R1384" s="787" t="s">
        <v>3292</v>
      </c>
      <c r="S1384" s="952">
        <v>7.5308641975308635E-2</v>
      </c>
      <c r="T1384" s="952">
        <v>0.18346211354470207</v>
      </c>
      <c r="U1384" s="949" t="s">
        <v>3403</v>
      </c>
      <c r="V1384" s="949" t="s">
        <v>4091</v>
      </c>
      <c r="W1384" s="770"/>
      <c r="X1384" s="771"/>
    </row>
    <row r="1385" spans="1:24" s="56" customFormat="1" ht="78" x14ac:dyDescent="0.25">
      <c r="A1385" s="784"/>
      <c r="B1385" s="784"/>
      <c r="C1385" s="784"/>
      <c r="D1385" s="784"/>
      <c r="E1385" s="784"/>
      <c r="F1385" s="784"/>
      <c r="G1385" s="784"/>
      <c r="H1385" s="784"/>
      <c r="I1385" s="784"/>
      <c r="J1385" s="784"/>
      <c r="K1385" s="784"/>
      <c r="L1385" s="784"/>
      <c r="M1385" s="784"/>
      <c r="N1385" s="785" t="s">
        <v>1679</v>
      </c>
      <c r="O1385" s="785"/>
      <c r="P1385" s="785" t="s">
        <v>3684</v>
      </c>
      <c r="Q1385" s="786" t="s">
        <v>3685</v>
      </c>
      <c r="R1385" s="799"/>
      <c r="S1385" s="799"/>
      <c r="T1385" s="799"/>
      <c r="U1385" s="789" t="s">
        <v>3403</v>
      </c>
      <c r="V1385" s="789"/>
    </row>
    <row r="1386" spans="1:24" s="803" customFormat="1" ht="58.5" x14ac:dyDescent="0.25">
      <c r="A1386" s="802"/>
      <c r="B1386" s="802"/>
      <c r="C1386" s="802"/>
      <c r="D1386" s="802"/>
      <c r="E1386" s="802"/>
      <c r="F1386" s="802"/>
      <c r="G1386" s="802"/>
      <c r="H1386" s="802"/>
      <c r="I1386" s="802"/>
      <c r="J1386" s="802"/>
      <c r="K1386" s="802"/>
      <c r="L1386" s="802"/>
      <c r="M1386" s="802"/>
      <c r="N1386" s="785" t="s">
        <v>1682</v>
      </c>
      <c r="O1386" s="785"/>
      <c r="P1386" s="785" t="s">
        <v>5527</v>
      </c>
      <c r="Q1386" s="786" t="s">
        <v>3729</v>
      </c>
      <c r="R1386" s="799"/>
      <c r="S1386" s="799"/>
      <c r="T1386" s="799"/>
      <c r="U1386" s="789" t="s">
        <v>3403</v>
      </c>
      <c r="V1386" s="789"/>
    </row>
    <row r="1387" spans="1:24" s="772" customFormat="1" ht="77.650000000000006" customHeight="1" x14ac:dyDescent="0.3">
      <c r="A1387" s="766"/>
      <c r="B1387" s="907"/>
      <c r="C1387" s="775"/>
      <c r="D1387" s="767"/>
      <c r="E1387" s="767"/>
      <c r="F1387" s="951"/>
      <c r="G1387" s="767"/>
      <c r="H1387" s="767"/>
      <c r="I1387" s="951"/>
      <c r="J1387" s="951"/>
      <c r="K1387" s="947"/>
      <c r="L1387" s="947"/>
      <c r="M1387" s="951"/>
      <c r="N1387" s="948" t="s">
        <v>1611</v>
      </c>
      <c r="O1387" s="948"/>
      <c r="P1387" s="786" t="s">
        <v>1612</v>
      </c>
      <c r="Q1387" s="948" t="s">
        <v>6031</v>
      </c>
      <c r="R1387" s="787" t="s">
        <v>3292</v>
      </c>
      <c r="S1387" s="795">
        <v>42.222222222222221</v>
      </c>
      <c r="T1387" s="795">
        <v>100</v>
      </c>
      <c r="U1387" s="949" t="s">
        <v>3403</v>
      </c>
      <c r="V1387" s="949"/>
      <c r="W1387" s="770"/>
      <c r="X1387" s="771"/>
    </row>
    <row r="1388" spans="1:24" s="56" customFormat="1" ht="58.5" x14ac:dyDescent="0.25">
      <c r="A1388" s="784"/>
      <c r="B1388" s="784"/>
      <c r="C1388" s="775"/>
      <c r="D1388" s="784"/>
      <c r="E1388" s="784"/>
      <c r="F1388" s="784"/>
      <c r="G1388" s="784"/>
      <c r="H1388" s="784"/>
      <c r="I1388" s="784"/>
      <c r="J1388" s="784"/>
      <c r="K1388" s="784"/>
      <c r="L1388" s="784"/>
      <c r="M1388" s="784"/>
      <c r="N1388" s="785" t="s">
        <v>1614</v>
      </c>
      <c r="O1388" s="785"/>
      <c r="P1388" s="785" t="s">
        <v>1615</v>
      </c>
      <c r="Q1388" s="786" t="s">
        <v>1616</v>
      </c>
      <c r="R1388" s="799" t="s">
        <v>3522</v>
      </c>
      <c r="S1388" s="799"/>
      <c r="T1388" s="799"/>
      <c r="U1388" s="789" t="s">
        <v>3403</v>
      </c>
      <c r="V1388" s="789"/>
    </row>
    <row r="1389" spans="1:24" s="772" customFormat="1" ht="99" customHeight="1" x14ac:dyDescent="0.3">
      <c r="A1389" s="1030"/>
      <c r="B1389" s="907"/>
      <c r="C1389" s="819"/>
      <c r="D1389" s="870"/>
      <c r="E1389" s="767"/>
      <c r="F1389" s="767"/>
      <c r="G1389" s="767"/>
      <c r="H1389" s="767"/>
      <c r="I1389" s="767"/>
      <c r="J1389" s="767"/>
      <c r="K1389" s="785"/>
      <c r="L1389" s="785"/>
      <c r="M1389" s="767"/>
      <c r="N1389" s="905" t="s">
        <v>1632</v>
      </c>
      <c r="O1389" s="905"/>
      <c r="P1389" s="786" t="s">
        <v>1633</v>
      </c>
      <c r="Q1389" s="905" t="s">
        <v>6032</v>
      </c>
      <c r="R1389" s="787" t="s">
        <v>3292</v>
      </c>
      <c r="S1389" s="787">
        <v>30</v>
      </c>
      <c r="T1389" s="787">
        <v>100</v>
      </c>
      <c r="U1389" s="949" t="s">
        <v>3403</v>
      </c>
      <c r="V1389" s="949"/>
      <c r="W1389" s="770"/>
      <c r="X1389" s="771"/>
    </row>
    <row r="1390" spans="1:24" s="56" customFormat="1" ht="97.5" x14ac:dyDescent="0.25">
      <c r="A1390" s="1030"/>
      <c r="B1390" s="784"/>
      <c r="C1390" s="819"/>
      <c r="D1390" s="784"/>
      <c r="E1390" s="784"/>
      <c r="F1390" s="784"/>
      <c r="G1390" s="784"/>
      <c r="H1390" s="784"/>
      <c r="I1390" s="784"/>
      <c r="J1390" s="784"/>
      <c r="K1390" s="784"/>
      <c r="L1390" s="784"/>
      <c r="M1390" s="784"/>
      <c r="N1390" s="785" t="s">
        <v>1635</v>
      </c>
      <c r="O1390" s="785"/>
      <c r="P1390" s="785" t="s">
        <v>3649</v>
      </c>
      <c r="Q1390" s="786" t="s">
        <v>3648</v>
      </c>
      <c r="R1390" s="799"/>
      <c r="S1390" s="799"/>
      <c r="T1390" s="799"/>
      <c r="U1390" s="789" t="s">
        <v>3403</v>
      </c>
      <c r="V1390" s="789"/>
    </row>
    <row r="1391" spans="1:24" s="803" customFormat="1" ht="136.5" x14ac:dyDescent="0.25">
      <c r="A1391" s="1030"/>
      <c r="B1391" s="802"/>
      <c r="C1391" s="819"/>
      <c r="D1391" s="802"/>
      <c r="E1391" s="802"/>
      <c r="F1391" s="802"/>
      <c r="G1391" s="802"/>
      <c r="H1391" s="802"/>
      <c r="I1391" s="802"/>
      <c r="J1391" s="802"/>
      <c r="K1391" s="802"/>
      <c r="L1391" s="802"/>
      <c r="M1391" s="802"/>
      <c r="N1391" s="785" t="s">
        <v>1638</v>
      </c>
      <c r="O1391" s="785"/>
      <c r="P1391" s="785" t="s">
        <v>5531</v>
      </c>
      <c r="Q1391" s="786" t="s">
        <v>5530</v>
      </c>
      <c r="R1391" s="799"/>
      <c r="S1391" s="799"/>
      <c r="T1391" s="799"/>
      <c r="U1391" s="789" t="s">
        <v>3403</v>
      </c>
      <c r="V1391" s="789"/>
    </row>
    <row r="1392" spans="1:24" s="803" customFormat="1" ht="117" x14ac:dyDescent="0.25">
      <c r="A1392" s="1030"/>
      <c r="B1392" s="802"/>
      <c r="C1392" s="819"/>
      <c r="D1392" s="802"/>
      <c r="E1392" s="802"/>
      <c r="F1392" s="802"/>
      <c r="G1392" s="802"/>
      <c r="H1392" s="802"/>
      <c r="I1392" s="802"/>
      <c r="J1392" s="802"/>
      <c r="K1392" s="802"/>
      <c r="L1392" s="802"/>
      <c r="M1392" s="802"/>
      <c r="N1392" s="785" t="s">
        <v>1641</v>
      </c>
      <c r="O1392" s="785"/>
      <c r="P1392" s="785" t="s">
        <v>5532</v>
      </c>
      <c r="Q1392" s="786" t="s">
        <v>3768</v>
      </c>
      <c r="R1392" s="799"/>
      <c r="S1392" s="799"/>
      <c r="T1392" s="799"/>
      <c r="U1392" s="789" t="s">
        <v>3403</v>
      </c>
      <c r="V1392" s="789"/>
    </row>
    <row r="1393" spans="1:24" s="803" customFormat="1" ht="58.5" x14ac:dyDescent="0.25">
      <c r="A1393" s="1030"/>
      <c r="B1393" s="802"/>
      <c r="C1393" s="819"/>
      <c r="D1393" s="802"/>
      <c r="E1393" s="802"/>
      <c r="F1393" s="802"/>
      <c r="G1393" s="802"/>
      <c r="H1393" s="802"/>
      <c r="I1393" s="802"/>
      <c r="J1393" s="802"/>
      <c r="K1393" s="802"/>
      <c r="L1393" s="802"/>
      <c r="M1393" s="802"/>
      <c r="N1393" s="785" t="s">
        <v>1644</v>
      </c>
      <c r="O1393" s="785"/>
      <c r="P1393" s="785" t="s">
        <v>1645</v>
      </c>
      <c r="Q1393" s="786" t="s">
        <v>1646</v>
      </c>
      <c r="R1393" s="799"/>
      <c r="S1393" s="799"/>
      <c r="T1393" s="799"/>
      <c r="U1393" s="789" t="s">
        <v>3403</v>
      </c>
      <c r="V1393" s="789"/>
    </row>
    <row r="1394" spans="1:24" s="803" customFormat="1" ht="58.5" x14ac:dyDescent="0.25">
      <c r="A1394" s="1030"/>
      <c r="B1394" s="802"/>
      <c r="C1394" s="819"/>
      <c r="D1394" s="802"/>
      <c r="E1394" s="802"/>
      <c r="F1394" s="802"/>
      <c r="G1394" s="802"/>
      <c r="H1394" s="802"/>
      <c r="I1394" s="802"/>
      <c r="J1394" s="802"/>
      <c r="K1394" s="802"/>
      <c r="L1394" s="802"/>
      <c r="M1394" s="802"/>
      <c r="N1394" s="785" t="s">
        <v>1647</v>
      </c>
      <c r="O1394" s="785"/>
      <c r="P1394" s="785" t="s">
        <v>5533</v>
      </c>
      <c r="Q1394" s="786" t="s">
        <v>5534</v>
      </c>
      <c r="R1394" s="799"/>
      <c r="S1394" s="799"/>
      <c r="T1394" s="799"/>
      <c r="U1394" s="789" t="s">
        <v>3403</v>
      </c>
      <c r="V1394" s="789"/>
    </row>
    <row r="1395" spans="1:24" s="803" customFormat="1" ht="78" x14ac:dyDescent="0.25">
      <c r="A1395" s="1030"/>
      <c r="B1395" s="802"/>
      <c r="C1395" s="819"/>
      <c r="D1395" s="802"/>
      <c r="E1395" s="802"/>
      <c r="F1395" s="802"/>
      <c r="G1395" s="802"/>
      <c r="H1395" s="802"/>
      <c r="I1395" s="802"/>
      <c r="J1395" s="802"/>
      <c r="K1395" s="802"/>
      <c r="L1395" s="802"/>
      <c r="M1395" s="802"/>
      <c r="N1395" s="785" t="s">
        <v>1649</v>
      </c>
      <c r="O1395" s="785"/>
      <c r="P1395" s="785" t="s">
        <v>1650</v>
      </c>
      <c r="Q1395" s="786" t="s">
        <v>3801</v>
      </c>
      <c r="R1395" s="799"/>
      <c r="S1395" s="799"/>
      <c r="T1395" s="799"/>
      <c r="U1395" s="789" t="s">
        <v>3403</v>
      </c>
      <c r="V1395" s="789"/>
    </row>
    <row r="1396" spans="1:24" s="803" customFormat="1" ht="44.25" customHeight="1" x14ac:dyDescent="0.25">
      <c r="A1396" s="1030"/>
      <c r="B1396" s="802"/>
      <c r="C1396" s="819"/>
      <c r="D1396" s="802"/>
      <c r="E1396" s="802"/>
      <c r="F1396" s="802"/>
      <c r="G1396" s="802"/>
      <c r="H1396" s="802"/>
      <c r="I1396" s="802"/>
      <c r="J1396" s="802"/>
      <c r="K1396" s="802"/>
      <c r="L1396" s="802"/>
      <c r="M1396" s="802"/>
      <c r="N1396" s="785" t="s">
        <v>1652</v>
      </c>
      <c r="O1396" s="785"/>
      <c r="P1396" s="785" t="s">
        <v>5535</v>
      </c>
      <c r="Q1396" s="786" t="s">
        <v>1654</v>
      </c>
      <c r="R1396" s="799"/>
      <c r="S1396" s="799"/>
      <c r="T1396" s="804"/>
      <c r="U1396" s="789" t="s">
        <v>3403</v>
      </c>
      <c r="V1396" s="789"/>
    </row>
    <row r="1397" spans="1:24" s="803" customFormat="1" ht="58.5" x14ac:dyDescent="0.25">
      <c r="A1397" s="1030"/>
      <c r="B1397" s="802"/>
      <c r="C1397" s="819"/>
      <c r="D1397" s="802"/>
      <c r="E1397" s="802"/>
      <c r="F1397" s="802"/>
      <c r="G1397" s="802"/>
      <c r="H1397" s="802"/>
      <c r="I1397" s="802"/>
      <c r="J1397" s="802"/>
      <c r="K1397" s="802"/>
      <c r="L1397" s="802"/>
      <c r="M1397" s="802"/>
      <c r="N1397" s="785" t="s">
        <v>1655</v>
      </c>
      <c r="O1397" s="785"/>
      <c r="P1397" s="785" t="s">
        <v>1656</v>
      </c>
      <c r="Q1397" s="786" t="s">
        <v>5536</v>
      </c>
      <c r="R1397" s="799"/>
      <c r="S1397" s="799"/>
      <c r="T1397" s="799"/>
      <c r="U1397" s="789" t="s">
        <v>3403</v>
      </c>
      <c r="V1397" s="789"/>
    </row>
    <row r="1398" spans="1:24" s="803" customFormat="1" ht="78" x14ac:dyDescent="0.25">
      <c r="A1398" s="1030"/>
      <c r="B1398" s="802"/>
      <c r="C1398" s="819"/>
      <c r="D1398" s="802"/>
      <c r="E1398" s="802"/>
      <c r="F1398" s="802"/>
      <c r="G1398" s="802"/>
      <c r="H1398" s="802"/>
      <c r="I1398" s="802"/>
      <c r="J1398" s="802"/>
      <c r="K1398" s="802"/>
      <c r="L1398" s="802"/>
      <c r="M1398" s="802"/>
      <c r="N1398" s="785" t="s">
        <v>1658</v>
      </c>
      <c r="O1398" s="785"/>
      <c r="P1398" s="785" t="s">
        <v>5537</v>
      </c>
      <c r="Q1398" s="786" t="s">
        <v>5538</v>
      </c>
      <c r="R1398" s="799"/>
      <c r="S1398" s="799"/>
      <c r="T1398" s="799"/>
      <c r="U1398" s="789" t="s">
        <v>3403</v>
      </c>
      <c r="V1398" s="789"/>
    </row>
    <row r="1399" spans="1:24" s="772" customFormat="1" ht="120" customHeight="1" x14ac:dyDescent="0.3">
      <c r="A1399" s="1030"/>
      <c r="B1399" s="907"/>
      <c r="C1399" s="819"/>
      <c r="D1399" s="775"/>
      <c r="E1399" s="767"/>
      <c r="F1399" s="767"/>
      <c r="G1399" s="767"/>
      <c r="H1399" s="767"/>
      <c r="I1399" s="767"/>
      <c r="J1399" s="767"/>
      <c r="K1399" s="785"/>
      <c r="L1399" s="785"/>
      <c r="M1399" s="767"/>
      <c r="N1399" s="905" t="s">
        <v>1661</v>
      </c>
      <c r="O1399" s="905"/>
      <c r="P1399" s="786" t="s">
        <v>1662</v>
      </c>
      <c r="Q1399" s="905" t="s">
        <v>6033</v>
      </c>
      <c r="R1399" s="787" t="s">
        <v>3292</v>
      </c>
      <c r="S1399" s="787">
        <v>51.58</v>
      </c>
      <c r="T1399" s="795">
        <v>83.070105799999993</v>
      </c>
      <c r="U1399" s="949" t="s">
        <v>3403</v>
      </c>
      <c r="V1399" s="949"/>
      <c r="W1399" s="770"/>
      <c r="X1399" s="771"/>
    </row>
    <row r="1400" spans="1:24" s="56" customFormat="1" ht="78" x14ac:dyDescent="0.25">
      <c r="A1400" s="1030"/>
      <c r="B1400" s="784"/>
      <c r="C1400" s="819"/>
      <c r="D1400" s="784"/>
      <c r="E1400" s="784"/>
      <c r="F1400" s="784"/>
      <c r="G1400" s="784"/>
      <c r="H1400" s="784"/>
      <c r="I1400" s="784"/>
      <c r="J1400" s="784"/>
      <c r="K1400" s="784"/>
      <c r="L1400" s="784"/>
      <c r="M1400" s="784"/>
      <c r="N1400" s="785" t="s">
        <v>1664</v>
      </c>
      <c r="O1400" s="785"/>
      <c r="P1400" s="785" t="s">
        <v>5539</v>
      </c>
      <c r="Q1400" s="786" t="s">
        <v>1666</v>
      </c>
      <c r="R1400" s="799"/>
      <c r="S1400" s="799"/>
      <c r="T1400" s="799"/>
      <c r="U1400" s="789" t="s">
        <v>3403</v>
      </c>
      <c r="V1400" s="789"/>
    </row>
    <row r="1401" spans="1:24" s="803" customFormat="1" ht="58.5" x14ac:dyDescent="0.25">
      <c r="A1401" s="1030"/>
      <c r="B1401" s="802"/>
      <c r="C1401" s="819"/>
      <c r="D1401" s="802"/>
      <c r="E1401" s="802"/>
      <c r="F1401" s="802"/>
      <c r="G1401" s="802"/>
      <c r="H1401" s="802"/>
      <c r="I1401" s="802"/>
      <c r="J1401" s="802"/>
      <c r="K1401" s="802"/>
      <c r="L1401" s="802"/>
      <c r="M1401" s="802"/>
      <c r="N1401" s="785" t="s">
        <v>1667</v>
      </c>
      <c r="O1401" s="785"/>
      <c r="P1401" s="785" t="s">
        <v>5541</v>
      </c>
      <c r="Q1401" s="786" t="s">
        <v>5540</v>
      </c>
      <c r="R1401" s="799"/>
      <c r="S1401" s="799"/>
      <c r="T1401" s="799"/>
      <c r="U1401" s="789" t="s">
        <v>3403</v>
      </c>
      <c r="V1401" s="789"/>
    </row>
    <row r="1402" spans="1:24" s="772" customFormat="1" ht="175.5" x14ac:dyDescent="0.3">
      <c r="A1402" s="1030"/>
      <c r="B1402" s="907"/>
      <c r="C1402" s="819"/>
      <c r="D1402" s="775"/>
      <c r="E1402" s="767"/>
      <c r="F1402" s="767"/>
      <c r="G1402" s="767"/>
      <c r="H1402" s="767"/>
      <c r="I1402" s="767"/>
      <c r="J1402" s="767"/>
      <c r="K1402" s="785"/>
      <c r="L1402" s="785"/>
      <c r="M1402" s="767"/>
      <c r="N1402" s="791" t="s">
        <v>3255</v>
      </c>
      <c r="O1402" s="791"/>
      <c r="P1402" s="786" t="s">
        <v>3884</v>
      </c>
      <c r="Q1402" s="791" t="s">
        <v>5808</v>
      </c>
      <c r="R1402" s="787" t="s">
        <v>3292</v>
      </c>
      <c r="S1402" s="795">
        <v>45</v>
      </c>
      <c r="T1402" s="795">
        <v>70</v>
      </c>
      <c r="U1402" s="805"/>
      <c r="V1402" s="791" t="s">
        <v>1491</v>
      </c>
      <c r="W1402" s="770"/>
      <c r="X1402" s="771"/>
    </row>
    <row r="1403" spans="1:24" s="56" customFormat="1" ht="156" x14ac:dyDescent="0.25">
      <c r="A1403" s="784"/>
      <c r="B1403" s="784"/>
      <c r="C1403" s="784"/>
      <c r="D1403" s="784"/>
      <c r="E1403" s="784"/>
      <c r="F1403" s="784"/>
      <c r="G1403" s="784"/>
      <c r="H1403" s="784"/>
      <c r="I1403" s="784"/>
      <c r="J1403" s="784"/>
      <c r="K1403" s="784"/>
      <c r="L1403" s="784"/>
      <c r="M1403" s="784"/>
      <c r="N1403" s="785" t="s">
        <v>1577</v>
      </c>
      <c r="O1403" s="785"/>
      <c r="P1403" s="785" t="s">
        <v>1578</v>
      </c>
      <c r="Q1403" s="786" t="s">
        <v>3653</v>
      </c>
      <c r="R1403" s="799" t="s">
        <v>3372</v>
      </c>
      <c r="S1403" s="799"/>
      <c r="T1403" s="800"/>
      <c r="U1403" s="789" t="s">
        <v>1491</v>
      </c>
      <c r="V1403" s="789"/>
    </row>
    <row r="1404" spans="1:24" s="801" customFormat="1" ht="156" x14ac:dyDescent="0.25">
      <c r="A1404" s="798"/>
      <c r="B1404" s="798"/>
      <c r="C1404" s="798"/>
      <c r="D1404" s="798"/>
      <c r="E1404" s="798"/>
      <c r="F1404" s="798"/>
      <c r="G1404" s="798"/>
      <c r="H1404" s="798"/>
      <c r="I1404" s="798"/>
      <c r="J1404" s="798"/>
      <c r="K1404" s="798"/>
      <c r="L1404" s="798"/>
      <c r="M1404" s="798"/>
      <c r="N1404" s="785" t="s">
        <v>1580</v>
      </c>
      <c r="O1404" s="785"/>
      <c r="P1404" s="785" t="s">
        <v>1581</v>
      </c>
      <c r="Q1404" s="786" t="s">
        <v>3689</v>
      </c>
      <c r="R1404" s="799" t="s">
        <v>3522</v>
      </c>
      <c r="S1404" s="799"/>
      <c r="T1404" s="800"/>
      <c r="U1404" s="789" t="s">
        <v>1491</v>
      </c>
      <c r="V1404" s="789"/>
    </row>
    <row r="1405" spans="1:24" s="801" customFormat="1" ht="156" x14ac:dyDescent="0.25">
      <c r="A1405" s="798"/>
      <c r="B1405" s="798"/>
      <c r="C1405" s="798"/>
      <c r="D1405" s="798"/>
      <c r="E1405" s="798"/>
      <c r="F1405" s="798"/>
      <c r="G1405" s="798"/>
      <c r="H1405" s="798"/>
      <c r="I1405" s="798"/>
      <c r="J1405" s="798"/>
      <c r="K1405" s="798"/>
      <c r="L1405" s="798"/>
      <c r="M1405" s="798"/>
      <c r="N1405" s="785" t="s">
        <v>1582</v>
      </c>
      <c r="O1405" s="785"/>
      <c r="P1405" s="785" t="s">
        <v>1583</v>
      </c>
      <c r="Q1405" s="786" t="s">
        <v>3818</v>
      </c>
      <c r="R1405" s="799" t="s">
        <v>3372</v>
      </c>
      <c r="S1405" s="799"/>
      <c r="T1405" s="800"/>
      <c r="U1405" s="789" t="s">
        <v>1491</v>
      </c>
      <c r="V1405" s="789"/>
    </row>
    <row r="1406" spans="1:24" s="817" customFormat="1" ht="156" x14ac:dyDescent="0.25">
      <c r="A1406" s="798"/>
      <c r="B1406" s="798"/>
      <c r="C1406" s="798"/>
      <c r="D1406" s="798"/>
      <c r="E1406" s="798"/>
      <c r="F1406" s="798"/>
      <c r="G1406" s="798"/>
      <c r="H1406" s="798"/>
      <c r="I1406" s="798"/>
      <c r="J1406" s="798"/>
      <c r="K1406" s="798"/>
      <c r="L1406" s="798"/>
      <c r="M1406" s="798"/>
      <c r="N1406" s="785" t="s">
        <v>1584</v>
      </c>
      <c r="O1406" s="785"/>
      <c r="P1406" s="785" t="s">
        <v>1585</v>
      </c>
      <c r="Q1406" s="786" t="s">
        <v>3819</v>
      </c>
      <c r="R1406" s="799" t="s">
        <v>3372</v>
      </c>
      <c r="S1406" s="799"/>
      <c r="T1406" s="800"/>
      <c r="U1406" s="789" t="s">
        <v>1491</v>
      </c>
      <c r="V1406" s="789"/>
    </row>
    <row r="1407" spans="1:24" s="817" customFormat="1" ht="156" x14ac:dyDescent="0.25">
      <c r="A1407" s="798"/>
      <c r="B1407" s="798"/>
      <c r="C1407" s="798"/>
      <c r="D1407" s="798"/>
      <c r="E1407" s="798"/>
      <c r="F1407" s="798"/>
      <c r="G1407" s="798"/>
      <c r="H1407" s="798"/>
      <c r="I1407" s="798"/>
      <c r="J1407" s="798"/>
      <c r="K1407" s="798"/>
      <c r="L1407" s="798"/>
      <c r="M1407" s="798"/>
      <c r="N1407" s="785" t="s">
        <v>1586</v>
      </c>
      <c r="O1407" s="785"/>
      <c r="P1407" s="785" t="s">
        <v>1587</v>
      </c>
      <c r="Q1407" s="786" t="s">
        <v>3820</v>
      </c>
      <c r="R1407" s="799" t="s">
        <v>3372</v>
      </c>
      <c r="S1407" s="799"/>
      <c r="T1407" s="800"/>
      <c r="U1407" s="789" t="s">
        <v>1491</v>
      </c>
      <c r="V1407" s="789"/>
    </row>
    <row r="1408" spans="1:24" s="817" customFormat="1" ht="156" x14ac:dyDescent="0.25">
      <c r="A1408" s="798"/>
      <c r="B1408" s="798"/>
      <c r="C1408" s="798"/>
      <c r="D1408" s="798"/>
      <c r="E1408" s="798"/>
      <c r="F1408" s="798"/>
      <c r="G1408" s="798"/>
      <c r="H1408" s="798"/>
      <c r="I1408" s="798"/>
      <c r="J1408" s="798"/>
      <c r="K1408" s="798"/>
      <c r="L1408" s="798"/>
      <c r="M1408" s="798"/>
      <c r="N1408" s="791" t="s">
        <v>1589</v>
      </c>
      <c r="O1408" s="791"/>
      <c r="P1408" s="791" t="s">
        <v>1590</v>
      </c>
      <c r="Q1408" s="792" t="s">
        <v>3826</v>
      </c>
      <c r="R1408" s="799" t="s">
        <v>3372</v>
      </c>
      <c r="S1408" s="804"/>
      <c r="T1408" s="878"/>
      <c r="U1408" s="789" t="s">
        <v>1491</v>
      </c>
      <c r="V1408" s="789"/>
    </row>
    <row r="1409" spans="1:24" s="772" customFormat="1" ht="19.5" x14ac:dyDescent="0.3">
      <c r="A1409" s="953"/>
      <c r="B1409" s="905"/>
      <c r="C1409" s="905"/>
      <c r="D1409" s="905"/>
      <c r="E1409" s="905"/>
      <c r="F1409" s="905"/>
      <c r="G1409" s="905"/>
      <c r="H1409" s="905"/>
      <c r="I1409" s="905"/>
      <c r="J1409" s="905"/>
      <c r="K1409" s="791"/>
      <c r="L1409" s="791"/>
      <c r="M1409" s="905"/>
      <c r="N1409" s="905"/>
      <c r="O1409" s="905"/>
      <c r="P1409" s="905"/>
      <c r="Q1409" s="905"/>
      <c r="R1409" s="906"/>
      <c r="S1409" s="906"/>
      <c r="T1409" s="906"/>
      <c r="U1409" s="905"/>
      <c r="V1409" s="948"/>
      <c r="W1409" s="771"/>
      <c r="X1409" s="771"/>
    </row>
    <row r="1410" spans="1:24" s="772" customFormat="1" ht="19.5" x14ac:dyDescent="0.3">
      <c r="A1410" s="771"/>
      <c r="B1410" s="771"/>
      <c r="C1410" s="771"/>
      <c r="D1410" s="771"/>
      <c r="E1410" s="771"/>
      <c r="F1410" s="771"/>
      <c r="G1410" s="771"/>
      <c r="H1410" s="771"/>
      <c r="I1410" s="771"/>
      <c r="J1410" s="771"/>
      <c r="K1410" s="805"/>
      <c r="L1410" s="805"/>
      <c r="M1410" s="771"/>
      <c r="N1410" s="771"/>
      <c r="O1410" s="771"/>
      <c r="P1410" s="771"/>
      <c r="Q1410" s="771"/>
      <c r="R1410" s="954"/>
      <c r="S1410" s="954"/>
      <c r="T1410" s="954"/>
      <c r="U1410" s="771"/>
      <c r="V1410" s="771"/>
      <c r="W1410" s="771"/>
      <c r="X1410" s="771"/>
    </row>
    <row r="1411" spans="1:24" s="772" customFormat="1" ht="19.5" x14ac:dyDescent="0.3">
      <c r="A1411" s="771"/>
      <c r="B1411" s="771"/>
      <c r="C1411" s="771"/>
      <c r="D1411" s="771"/>
      <c r="E1411" s="771"/>
      <c r="F1411" s="771"/>
      <c r="G1411" s="771"/>
      <c r="H1411" s="771"/>
      <c r="I1411" s="771"/>
      <c r="J1411" s="771"/>
      <c r="K1411" s="805"/>
      <c r="L1411" s="805"/>
      <c r="M1411" s="771"/>
      <c r="N1411" s="771"/>
      <c r="O1411" s="771"/>
      <c r="P1411" s="771"/>
      <c r="Q1411" s="771"/>
      <c r="R1411" s="954"/>
      <c r="S1411" s="954"/>
      <c r="T1411" s="954"/>
      <c r="U1411" s="771"/>
      <c r="V1411" s="771"/>
      <c r="W1411" s="771"/>
      <c r="X1411" s="771"/>
    </row>
    <row r="1412" spans="1:24" s="772" customFormat="1" ht="19.5" x14ac:dyDescent="0.3">
      <c r="A1412" s="771"/>
      <c r="B1412" s="771"/>
      <c r="C1412" s="771"/>
      <c r="D1412" s="771"/>
      <c r="E1412" s="771"/>
      <c r="F1412" s="771"/>
      <c r="G1412" s="771"/>
      <c r="H1412" s="771"/>
      <c r="I1412" s="771"/>
      <c r="J1412" s="771"/>
      <c r="K1412" s="805"/>
      <c r="L1412" s="805"/>
      <c r="M1412" s="771"/>
      <c r="N1412" s="771"/>
      <c r="O1412" s="771"/>
      <c r="P1412" s="771"/>
      <c r="Q1412" s="771"/>
      <c r="R1412" s="954"/>
      <c r="S1412" s="954"/>
      <c r="T1412" s="954"/>
      <c r="U1412" s="771"/>
      <c r="V1412" s="771"/>
      <c r="W1412" s="771"/>
      <c r="X1412" s="771"/>
    </row>
    <row r="1413" spans="1:24" s="772" customFormat="1" ht="19.5" x14ac:dyDescent="0.3">
      <c r="A1413" s="771"/>
      <c r="B1413" s="771"/>
      <c r="C1413" s="771"/>
      <c r="D1413" s="771"/>
      <c r="E1413" s="771"/>
      <c r="F1413" s="771"/>
      <c r="G1413" s="771"/>
      <c r="H1413" s="771"/>
      <c r="I1413" s="771"/>
      <c r="J1413" s="771"/>
      <c r="K1413" s="805"/>
      <c r="L1413" s="805"/>
      <c r="M1413" s="771"/>
      <c r="N1413" s="771"/>
      <c r="O1413" s="771"/>
      <c r="P1413" s="771"/>
      <c r="Q1413" s="771"/>
      <c r="R1413" s="954"/>
      <c r="S1413" s="954"/>
      <c r="T1413" s="954"/>
      <c r="U1413" s="771"/>
      <c r="V1413" s="771"/>
      <c r="W1413" s="771"/>
      <c r="X1413" s="771"/>
    </row>
    <row r="1414" spans="1:24" s="772" customFormat="1" ht="19.5" x14ac:dyDescent="0.3">
      <c r="A1414" s="771"/>
      <c r="B1414" s="771"/>
      <c r="C1414" s="771"/>
      <c r="D1414" s="771"/>
      <c r="E1414" s="771"/>
      <c r="F1414" s="771"/>
      <c r="G1414" s="771"/>
      <c r="H1414" s="771"/>
      <c r="I1414" s="771"/>
      <c r="J1414" s="771"/>
      <c r="K1414" s="805"/>
      <c r="L1414" s="805"/>
      <c r="M1414" s="771"/>
      <c r="N1414" s="771"/>
      <c r="O1414" s="771"/>
      <c r="P1414" s="771"/>
      <c r="Q1414" s="771"/>
      <c r="R1414" s="954"/>
      <c r="S1414" s="954"/>
      <c r="T1414" s="954"/>
      <c r="U1414" s="771"/>
      <c r="V1414" s="771"/>
      <c r="W1414" s="771"/>
      <c r="X1414" s="771"/>
    </row>
    <row r="1415" spans="1:24" s="772" customFormat="1" ht="19.5" x14ac:dyDescent="0.3">
      <c r="A1415" s="771"/>
      <c r="B1415" s="771"/>
      <c r="C1415" s="771"/>
      <c r="D1415" s="771"/>
      <c r="E1415" s="771"/>
      <c r="F1415" s="771"/>
      <c r="G1415" s="771"/>
      <c r="H1415" s="771"/>
      <c r="I1415" s="771"/>
      <c r="J1415" s="771"/>
      <c r="K1415" s="805"/>
      <c r="L1415" s="805"/>
      <c r="M1415" s="771"/>
      <c r="N1415" s="771"/>
      <c r="O1415" s="771"/>
      <c r="P1415" s="771"/>
      <c r="Q1415" s="771"/>
      <c r="R1415" s="954"/>
      <c r="S1415" s="954"/>
      <c r="T1415" s="954"/>
      <c r="U1415" s="771"/>
      <c r="V1415" s="771"/>
      <c r="W1415" s="771"/>
      <c r="X1415" s="771"/>
    </row>
    <row r="1416" spans="1:24" s="772" customFormat="1" ht="19.5" x14ac:dyDescent="0.3">
      <c r="A1416" s="771"/>
      <c r="B1416" s="771"/>
      <c r="C1416" s="771"/>
      <c r="D1416" s="771"/>
      <c r="E1416" s="771"/>
      <c r="F1416" s="771"/>
      <c r="G1416" s="771"/>
      <c r="H1416" s="771"/>
      <c r="I1416" s="771"/>
      <c r="J1416" s="771"/>
      <c r="K1416" s="805"/>
      <c r="L1416" s="805"/>
      <c r="M1416" s="771"/>
      <c r="N1416" s="771"/>
      <c r="O1416" s="771"/>
      <c r="P1416" s="771"/>
      <c r="Q1416" s="771"/>
      <c r="R1416" s="954"/>
      <c r="S1416" s="954"/>
      <c r="T1416" s="954"/>
      <c r="U1416" s="771"/>
      <c r="V1416" s="771"/>
      <c r="W1416" s="771"/>
      <c r="X1416" s="771"/>
    </row>
    <row r="1417" spans="1:24" s="772" customFormat="1" ht="19.5" x14ac:dyDescent="0.3">
      <c r="A1417" s="771"/>
      <c r="B1417" s="771"/>
      <c r="C1417" s="771"/>
      <c r="D1417" s="771"/>
      <c r="E1417" s="771"/>
      <c r="F1417" s="771"/>
      <c r="G1417" s="771"/>
      <c r="H1417" s="771"/>
      <c r="I1417" s="771"/>
      <c r="J1417" s="771"/>
      <c r="K1417" s="805"/>
      <c r="L1417" s="805"/>
      <c r="M1417" s="771"/>
      <c r="N1417" s="771"/>
      <c r="O1417" s="771"/>
      <c r="P1417" s="771"/>
      <c r="Q1417" s="771"/>
      <c r="R1417" s="954"/>
      <c r="S1417" s="954"/>
      <c r="T1417" s="954"/>
      <c r="U1417" s="771"/>
      <c r="V1417" s="771"/>
      <c r="W1417" s="771"/>
      <c r="X1417" s="771"/>
    </row>
    <row r="1418" spans="1:24" s="772" customFormat="1" ht="19.5" x14ac:dyDescent="0.3">
      <c r="A1418" s="771"/>
      <c r="B1418" s="771"/>
      <c r="C1418" s="771"/>
      <c r="D1418" s="771"/>
      <c r="E1418" s="771"/>
      <c r="F1418" s="771"/>
      <c r="G1418" s="771"/>
      <c r="H1418" s="771"/>
      <c r="I1418" s="771"/>
      <c r="J1418" s="771"/>
      <c r="K1418" s="805"/>
      <c r="L1418" s="805"/>
      <c r="M1418" s="771"/>
      <c r="N1418" s="771"/>
      <c r="O1418" s="771"/>
      <c r="P1418" s="771"/>
      <c r="Q1418" s="771"/>
      <c r="R1418" s="954"/>
      <c r="S1418" s="954"/>
      <c r="T1418" s="954"/>
      <c r="U1418" s="771"/>
      <c r="V1418" s="771"/>
      <c r="W1418" s="771"/>
      <c r="X1418" s="771"/>
    </row>
    <row r="1419" spans="1:24" s="772" customFormat="1" ht="19.5" x14ac:dyDescent="0.3">
      <c r="A1419" s="771"/>
      <c r="B1419" s="771"/>
      <c r="C1419" s="771"/>
      <c r="D1419" s="771"/>
      <c r="E1419" s="771"/>
      <c r="F1419" s="771"/>
      <c r="G1419" s="771"/>
      <c r="H1419" s="771"/>
      <c r="I1419" s="771"/>
      <c r="J1419" s="771"/>
      <c r="K1419" s="805"/>
      <c r="L1419" s="805"/>
      <c r="M1419" s="771"/>
      <c r="N1419" s="771"/>
      <c r="O1419" s="771"/>
      <c r="P1419" s="771"/>
      <c r="Q1419" s="771"/>
      <c r="R1419" s="954"/>
      <c r="S1419" s="954"/>
      <c r="T1419" s="954"/>
      <c r="U1419" s="771"/>
      <c r="V1419" s="771"/>
      <c r="W1419" s="771"/>
      <c r="X1419" s="771"/>
    </row>
    <row r="1420" spans="1:24" s="772" customFormat="1" ht="19.5" x14ac:dyDescent="0.3">
      <c r="A1420" s="771"/>
      <c r="B1420" s="771"/>
      <c r="C1420" s="771"/>
      <c r="D1420" s="771"/>
      <c r="E1420" s="771"/>
      <c r="F1420" s="771"/>
      <c r="G1420" s="771"/>
      <c r="H1420" s="771"/>
      <c r="I1420" s="771"/>
      <c r="J1420" s="771"/>
      <c r="K1420" s="805"/>
      <c r="L1420" s="805"/>
      <c r="M1420" s="771"/>
      <c r="N1420" s="771"/>
      <c r="O1420" s="771"/>
      <c r="P1420" s="771"/>
      <c r="Q1420" s="771"/>
      <c r="R1420" s="954"/>
      <c r="S1420" s="954"/>
      <c r="T1420" s="954"/>
      <c r="U1420" s="771"/>
      <c r="V1420" s="771"/>
      <c r="W1420" s="771"/>
      <c r="X1420" s="771"/>
    </row>
    <row r="1421" spans="1:24" s="772" customFormat="1" ht="19.5" x14ac:dyDescent="0.3">
      <c r="A1421" s="771"/>
      <c r="B1421" s="771"/>
      <c r="C1421" s="771"/>
      <c r="D1421" s="771"/>
      <c r="E1421" s="771"/>
      <c r="F1421" s="771"/>
      <c r="G1421" s="771"/>
      <c r="H1421" s="771"/>
      <c r="I1421" s="771"/>
      <c r="J1421" s="771"/>
      <c r="K1421" s="805"/>
      <c r="L1421" s="805"/>
      <c r="M1421" s="771"/>
      <c r="N1421" s="771"/>
      <c r="O1421" s="771"/>
      <c r="P1421" s="771"/>
      <c r="Q1421" s="771"/>
      <c r="R1421" s="954"/>
      <c r="S1421" s="954"/>
      <c r="T1421" s="954"/>
      <c r="U1421" s="771"/>
      <c r="V1421" s="771"/>
      <c r="W1421" s="771"/>
      <c r="X1421" s="771"/>
    </row>
    <row r="1422" spans="1:24" s="772" customFormat="1" ht="19.5" x14ac:dyDescent="0.3">
      <c r="A1422" s="771"/>
      <c r="B1422" s="771"/>
      <c r="C1422" s="771"/>
      <c r="D1422" s="771"/>
      <c r="E1422" s="771"/>
      <c r="F1422" s="771"/>
      <c r="G1422" s="771"/>
      <c r="H1422" s="771"/>
      <c r="I1422" s="771"/>
      <c r="J1422" s="771"/>
      <c r="K1422" s="805"/>
      <c r="L1422" s="805"/>
      <c r="M1422" s="771"/>
      <c r="N1422" s="771"/>
      <c r="O1422" s="771"/>
      <c r="P1422" s="771"/>
      <c r="Q1422" s="771"/>
      <c r="R1422" s="954"/>
      <c r="S1422" s="954"/>
      <c r="T1422" s="954"/>
      <c r="U1422" s="771"/>
      <c r="V1422" s="771"/>
      <c r="W1422" s="771"/>
      <c r="X1422" s="771"/>
    </row>
    <row r="1423" spans="1:24" s="772" customFormat="1" ht="19.5" x14ac:dyDescent="0.3">
      <c r="A1423" s="771"/>
      <c r="B1423" s="771"/>
      <c r="C1423" s="771"/>
      <c r="D1423" s="771"/>
      <c r="E1423" s="771"/>
      <c r="F1423" s="771"/>
      <c r="G1423" s="771"/>
      <c r="H1423" s="771"/>
      <c r="I1423" s="771"/>
      <c r="J1423" s="771"/>
      <c r="K1423" s="805"/>
      <c r="L1423" s="805"/>
      <c r="M1423" s="771"/>
      <c r="N1423" s="771"/>
      <c r="O1423" s="771"/>
      <c r="P1423" s="771"/>
      <c r="Q1423" s="771"/>
      <c r="R1423" s="954"/>
      <c r="S1423" s="954"/>
      <c r="T1423" s="954"/>
      <c r="U1423" s="771"/>
      <c r="V1423" s="771"/>
      <c r="W1423" s="771"/>
      <c r="X1423" s="771"/>
    </row>
    <row r="1424" spans="1:24" s="772" customFormat="1" ht="19.5" x14ac:dyDescent="0.3">
      <c r="A1424" s="771"/>
      <c r="B1424" s="771"/>
      <c r="C1424" s="771"/>
      <c r="D1424" s="771"/>
      <c r="E1424" s="771"/>
      <c r="F1424" s="771"/>
      <c r="G1424" s="771"/>
      <c r="H1424" s="771"/>
      <c r="I1424" s="771"/>
      <c r="J1424" s="771"/>
      <c r="K1424" s="805"/>
      <c r="L1424" s="805"/>
      <c r="M1424" s="771"/>
      <c r="N1424" s="771"/>
      <c r="O1424" s="771"/>
      <c r="P1424" s="771"/>
      <c r="Q1424" s="771"/>
      <c r="R1424" s="954"/>
      <c r="S1424" s="954"/>
      <c r="T1424" s="954"/>
      <c r="U1424" s="771"/>
      <c r="V1424" s="771"/>
      <c r="W1424" s="771"/>
      <c r="X1424" s="771"/>
    </row>
    <row r="1425" spans="1:24" s="772" customFormat="1" ht="19.5" x14ac:dyDescent="0.3">
      <c r="A1425" s="771"/>
      <c r="B1425" s="771"/>
      <c r="C1425" s="771"/>
      <c r="D1425" s="771"/>
      <c r="E1425" s="771"/>
      <c r="F1425" s="771"/>
      <c r="G1425" s="771"/>
      <c r="H1425" s="771"/>
      <c r="I1425" s="771"/>
      <c r="J1425" s="771"/>
      <c r="K1425" s="805"/>
      <c r="L1425" s="805"/>
      <c r="M1425" s="771"/>
      <c r="N1425" s="771"/>
      <c r="O1425" s="771"/>
      <c r="P1425" s="771"/>
      <c r="Q1425" s="771"/>
      <c r="R1425" s="954"/>
      <c r="S1425" s="954"/>
      <c r="T1425" s="954"/>
      <c r="U1425" s="771"/>
      <c r="V1425" s="771"/>
      <c r="W1425" s="771"/>
      <c r="X1425" s="771"/>
    </row>
    <row r="1426" spans="1:24" s="772" customFormat="1" ht="19.5" x14ac:dyDescent="0.3">
      <c r="A1426" s="771"/>
      <c r="B1426" s="771"/>
      <c r="C1426" s="771"/>
      <c r="D1426" s="771"/>
      <c r="E1426" s="771"/>
      <c r="F1426" s="771"/>
      <c r="G1426" s="771"/>
      <c r="H1426" s="771"/>
      <c r="I1426" s="771"/>
      <c r="J1426" s="771"/>
      <c r="K1426" s="805"/>
      <c r="L1426" s="805"/>
      <c r="M1426" s="771"/>
      <c r="N1426" s="771"/>
      <c r="O1426" s="771"/>
      <c r="P1426" s="771"/>
      <c r="Q1426" s="771"/>
      <c r="R1426" s="954"/>
      <c r="S1426" s="954"/>
      <c r="T1426" s="954"/>
      <c r="U1426" s="771"/>
      <c r="V1426" s="771"/>
      <c r="W1426" s="771"/>
      <c r="X1426" s="771"/>
    </row>
    <row r="1427" spans="1:24" s="772" customFormat="1" ht="19.5" x14ac:dyDescent="0.3">
      <c r="A1427" s="771"/>
      <c r="B1427" s="771"/>
      <c r="C1427" s="771"/>
      <c r="D1427" s="771"/>
      <c r="E1427" s="771"/>
      <c r="F1427" s="771"/>
      <c r="G1427" s="771"/>
      <c r="H1427" s="771"/>
      <c r="I1427" s="771"/>
      <c r="J1427" s="771"/>
      <c r="K1427" s="805"/>
      <c r="L1427" s="805"/>
      <c r="M1427" s="771"/>
      <c r="N1427" s="771"/>
      <c r="O1427" s="771"/>
      <c r="P1427" s="771"/>
      <c r="Q1427" s="771"/>
      <c r="R1427" s="954"/>
      <c r="S1427" s="954"/>
      <c r="T1427" s="954"/>
      <c r="U1427" s="771"/>
      <c r="V1427" s="771"/>
      <c r="W1427" s="771"/>
      <c r="X1427" s="771"/>
    </row>
    <row r="1428" spans="1:24" s="772" customFormat="1" ht="19.5" x14ac:dyDescent="0.3">
      <c r="A1428" s="771"/>
      <c r="B1428" s="771"/>
      <c r="C1428" s="771"/>
      <c r="D1428" s="771"/>
      <c r="E1428" s="771"/>
      <c r="F1428" s="771"/>
      <c r="G1428" s="771"/>
      <c r="H1428" s="771"/>
      <c r="I1428" s="771"/>
      <c r="J1428" s="771"/>
      <c r="K1428" s="805"/>
      <c r="L1428" s="805"/>
      <c r="M1428" s="771"/>
      <c r="N1428" s="771"/>
      <c r="O1428" s="771"/>
      <c r="P1428" s="771"/>
      <c r="Q1428" s="771"/>
      <c r="R1428" s="954"/>
      <c r="S1428" s="954"/>
      <c r="T1428" s="954"/>
      <c r="U1428" s="771"/>
      <c r="V1428" s="771"/>
      <c r="W1428" s="771"/>
      <c r="X1428" s="771"/>
    </row>
    <row r="1429" spans="1:24" s="772" customFormat="1" ht="19.5" x14ac:dyDescent="0.3">
      <c r="A1429" s="771"/>
      <c r="B1429" s="771"/>
      <c r="C1429" s="771"/>
      <c r="D1429" s="771"/>
      <c r="E1429" s="771"/>
      <c r="F1429" s="771"/>
      <c r="G1429" s="771"/>
      <c r="H1429" s="771"/>
      <c r="I1429" s="771"/>
      <c r="J1429" s="771"/>
      <c r="K1429" s="805"/>
      <c r="L1429" s="805"/>
      <c r="M1429" s="771"/>
      <c r="N1429" s="771"/>
      <c r="O1429" s="771"/>
      <c r="P1429" s="771"/>
      <c r="Q1429" s="771"/>
      <c r="R1429" s="954"/>
      <c r="S1429" s="954"/>
      <c r="T1429" s="954"/>
      <c r="U1429" s="771"/>
      <c r="V1429" s="771"/>
      <c r="W1429" s="771"/>
      <c r="X1429" s="771"/>
    </row>
    <row r="1430" spans="1:24" s="772" customFormat="1" ht="19.5" x14ac:dyDescent="0.3">
      <c r="A1430" s="771"/>
      <c r="B1430" s="771"/>
      <c r="C1430" s="771"/>
      <c r="D1430" s="771"/>
      <c r="E1430" s="771"/>
      <c r="F1430" s="771"/>
      <c r="G1430" s="771"/>
      <c r="H1430" s="771"/>
      <c r="I1430" s="771"/>
      <c r="J1430" s="771"/>
      <c r="K1430" s="805"/>
      <c r="L1430" s="805"/>
      <c r="M1430" s="771"/>
      <c r="N1430" s="771"/>
      <c r="O1430" s="771"/>
      <c r="P1430" s="771"/>
      <c r="Q1430" s="771"/>
      <c r="R1430" s="954"/>
      <c r="S1430" s="954"/>
      <c r="T1430" s="954"/>
      <c r="U1430" s="771"/>
      <c r="V1430" s="771"/>
      <c r="W1430" s="771"/>
      <c r="X1430" s="771"/>
    </row>
    <row r="1431" spans="1:24" s="772" customFormat="1" ht="19.5" x14ac:dyDescent="0.3">
      <c r="A1431" s="771"/>
      <c r="B1431" s="771"/>
      <c r="C1431" s="771"/>
      <c r="D1431" s="771"/>
      <c r="E1431" s="771"/>
      <c r="F1431" s="771"/>
      <c r="G1431" s="771"/>
      <c r="H1431" s="771"/>
      <c r="I1431" s="771"/>
      <c r="J1431" s="771"/>
      <c r="K1431" s="805"/>
      <c r="L1431" s="805"/>
      <c r="M1431" s="771"/>
      <c r="N1431" s="771"/>
      <c r="O1431" s="771"/>
      <c r="P1431" s="771"/>
      <c r="Q1431" s="771"/>
      <c r="R1431" s="954"/>
      <c r="S1431" s="954"/>
      <c r="T1431" s="954"/>
      <c r="U1431" s="771"/>
      <c r="V1431" s="771"/>
      <c r="W1431" s="771"/>
      <c r="X1431" s="771"/>
    </row>
    <row r="1432" spans="1:24" s="772" customFormat="1" ht="19.5" x14ac:dyDescent="0.3">
      <c r="A1432" s="771"/>
      <c r="B1432" s="771"/>
      <c r="C1432" s="771"/>
      <c r="D1432" s="771"/>
      <c r="E1432" s="771"/>
      <c r="F1432" s="771"/>
      <c r="G1432" s="771"/>
      <c r="H1432" s="771"/>
      <c r="I1432" s="771"/>
      <c r="J1432" s="771"/>
      <c r="K1432" s="805"/>
      <c r="L1432" s="805"/>
      <c r="M1432" s="771"/>
      <c r="N1432" s="771"/>
      <c r="O1432" s="771"/>
      <c r="P1432" s="771"/>
      <c r="Q1432" s="771"/>
      <c r="R1432" s="954"/>
      <c r="S1432" s="954"/>
      <c r="T1432" s="954"/>
      <c r="U1432" s="771"/>
      <c r="V1432" s="771"/>
      <c r="W1432" s="771"/>
      <c r="X1432" s="771"/>
    </row>
    <row r="1433" spans="1:24" s="772" customFormat="1" ht="19.5" x14ac:dyDescent="0.3">
      <c r="A1433" s="771"/>
      <c r="B1433" s="771"/>
      <c r="C1433" s="771"/>
      <c r="D1433" s="771"/>
      <c r="E1433" s="771"/>
      <c r="F1433" s="771"/>
      <c r="G1433" s="771"/>
      <c r="H1433" s="771"/>
      <c r="I1433" s="771"/>
      <c r="J1433" s="771"/>
      <c r="K1433" s="805"/>
      <c r="L1433" s="805"/>
      <c r="M1433" s="771"/>
      <c r="N1433" s="771"/>
      <c r="O1433" s="771"/>
      <c r="P1433" s="771"/>
      <c r="Q1433" s="771"/>
      <c r="R1433" s="954"/>
      <c r="S1433" s="954"/>
      <c r="T1433" s="954"/>
      <c r="U1433" s="771"/>
      <c r="V1433" s="771"/>
      <c r="W1433" s="771"/>
      <c r="X1433" s="771"/>
    </row>
    <row r="1434" spans="1:24" s="772" customFormat="1" ht="19.5" x14ac:dyDescent="0.3">
      <c r="A1434" s="771"/>
      <c r="B1434" s="771"/>
      <c r="C1434" s="771"/>
      <c r="D1434" s="771"/>
      <c r="E1434" s="771"/>
      <c r="F1434" s="771"/>
      <c r="G1434" s="771"/>
      <c r="H1434" s="771"/>
      <c r="I1434" s="771"/>
      <c r="J1434" s="771"/>
      <c r="K1434" s="805"/>
      <c r="L1434" s="805"/>
      <c r="M1434" s="771"/>
      <c r="N1434" s="771"/>
      <c r="O1434" s="771"/>
      <c r="P1434" s="771"/>
      <c r="Q1434" s="771"/>
      <c r="R1434" s="954"/>
      <c r="S1434" s="954"/>
      <c r="T1434" s="954"/>
      <c r="U1434" s="771"/>
      <c r="V1434" s="771"/>
      <c r="W1434" s="771"/>
      <c r="X1434" s="771"/>
    </row>
    <row r="1435" spans="1:24" s="772" customFormat="1" ht="19.5" x14ac:dyDescent="0.3">
      <c r="A1435" s="771"/>
      <c r="B1435" s="771"/>
      <c r="C1435" s="771"/>
      <c r="D1435" s="771"/>
      <c r="E1435" s="771"/>
      <c r="F1435" s="771"/>
      <c r="G1435" s="771"/>
      <c r="H1435" s="771"/>
      <c r="I1435" s="771"/>
      <c r="J1435" s="771"/>
      <c r="K1435" s="805"/>
      <c r="L1435" s="805"/>
      <c r="M1435" s="771"/>
      <c r="N1435" s="771"/>
      <c r="O1435" s="771"/>
      <c r="P1435" s="771"/>
      <c r="Q1435" s="771"/>
      <c r="R1435" s="954"/>
      <c r="S1435" s="954"/>
      <c r="T1435" s="954"/>
      <c r="U1435" s="771"/>
      <c r="V1435" s="771"/>
      <c r="W1435" s="771"/>
      <c r="X1435" s="771"/>
    </row>
    <row r="1436" spans="1:24" s="772" customFormat="1" ht="19.5" x14ac:dyDescent="0.3">
      <c r="A1436" s="771"/>
      <c r="B1436" s="771"/>
      <c r="C1436" s="771"/>
      <c r="D1436" s="771"/>
      <c r="E1436" s="771"/>
      <c r="F1436" s="771"/>
      <c r="G1436" s="771"/>
      <c r="H1436" s="771"/>
      <c r="I1436" s="771"/>
      <c r="J1436" s="771"/>
      <c r="K1436" s="805"/>
      <c r="L1436" s="805"/>
      <c r="M1436" s="771"/>
      <c r="N1436" s="771"/>
      <c r="O1436" s="771"/>
      <c r="P1436" s="771"/>
      <c r="Q1436" s="771"/>
      <c r="R1436" s="954"/>
      <c r="S1436" s="954"/>
      <c r="T1436" s="954"/>
      <c r="U1436" s="771"/>
      <c r="V1436" s="771"/>
      <c r="W1436" s="771"/>
      <c r="X1436" s="771"/>
    </row>
    <row r="1437" spans="1:24" s="772" customFormat="1" ht="19.5" x14ac:dyDescent="0.3">
      <c r="A1437" s="771"/>
      <c r="B1437" s="771"/>
      <c r="C1437" s="771"/>
      <c r="D1437" s="771"/>
      <c r="E1437" s="771"/>
      <c r="F1437" s="771"/>
      <c r="G1437" s="771"/>
      <c r="H1437" s="771"/>
      <c r="I1437" s="771"/>
      <c r="J1437" s="771"/>
      <c r="K1437" s="805"/>
      <c r="L1437" s="805"/>
      <c r="M1437" s="771"/>
      <c r="N1437" s="771"/>
      <c r="O1437" s="771"/>
      <c r="P1437" s="771"/>
      <c r="Q1437" s="771"/>
      <c r="R1437" s="954"/>
      <c r="S1437" s="954"/>
      <c r="T1437" s="954"/>
      <c r="U1437" s="771"/>
      <c r="V1437" s="771"/>
      <c r="W1437" s="771"/>
      <c r="X1437" s="771"/>
    </row>
    <row r="1438" spans="1:24" s="772" customFormat="1" ht="19.5" x14ac:dyDescent="0.3">
      <c r="A1438" s="771"/>
      <c r="B1438" s="771"/>
      <c r="C1438" s="771"/>
      <c r="D1438" s="771"/>
      <c r="E1438" s="771"/>
      <c r="F1438" s="771"/>
      <c r="G1438" s="771"/>
      <c r="H1438" s="771"/>
      <c r="I1438" s="771"/>
      <c r="J1438" s="771"/>
      <c r="K1438" s="805"/>
      <c r="L1438" s="805"/>
      <c r="M1438" s="771"/>
      <c r="N1438" s="771"/>
      <c r="O1438" s="771"/>
      <c r="P1438" s="771"/>
      <c r="Q1438" s="771"/>
      <c r="R1438" s="954"/>
      <c r="S1438" s="954"/>
      <c r="T1438" s="954"/>
      <c r="U1438" s="771"/>
      <c r="V1438" s="771"/>
      <c r="W1438" s="771"/>
      <c r="X1438" s="771"/>
    </row>
    <row r="1439" spans="1:24" s="772" customFormat="1" ht="19.5" x14ac:dyDescent="0.3">
      <c r="A1439" s="771"/>
      <c r="B1439" s="771"/>
      <c r="C1439" s="771"/>
      <c r="D1439" s="771"/>
      <c r="E1439" s="771"/>
      <c r="F1439" s="771"/>
      <c r="G1439" s="771"/>
      <c r="H1439" s="771"/>
      <c r="I1439" s="771"/>
      <c r="J1439" s="771"/>
      <c r="K1439" s="805"/>
      <c r="L1439" s="805"/>
      <c r="M1439" s="771"/>
      <c r="N1439" s="771"/>
      <c r="O1439" s="771"/>
      <c r="P1439" s="771"/>
      <c r="Q1439" s="771"/>
      <c r="R1439" s="954"/>
      <c r="S1439" s="954"/>
      <c r="T1439" s="954"/>
      <c r="U1439" s="771"/>
      <c r="V1439" s="771"/>
      <c r="W1439" s="771"/>
      <c r="X1439" s="771"/>
    </row>
    <row r="1440" spans="1:24" s="772" customFormat="1" ht="19.5" x14ac:dyDescent="0.3">
      <c r="A1440" s="771"/>
      <c r="B1440" s="771"/>
      <c r="C1440" s="771"/>
      <c r="D1440" s="771"/>
      <c r="E1440" s="771"/>
      <c r="F1440" s="771"/>
      <c r="G1440" s="771"/>
      <c r="H1440" s="771"/>
      <c r="I1440" s="771"/>
      <c r="J1440" s="771"/>
      <c r="K1440" s="805"/>
      <c r="L1440" s="805"/>
      <c r="M1440" s="771"/>
      <c r="N1440" s="771"/>
      <c r="O1440" s="771"/>
      <c r="P1440" s="771"/>
      <c r="Q1440" s="771"/>
      <c r="R1440" s="954"/>
      <c r="S1440" s="954"/>
      <c r="T1440" s="954"/>
      <c r="U1440" s="771"/>
      <c r="V1440" s="771"/>
      <c r="W1440" s="771"/>
      <c r="X1440" s="771"/>
    </row>
    <row r="1441" spans="1:24" s="772" customFormat="1" ht="19.5" x14ac:dyDescent="0.3">
      <c r="A1441" s="771"/>
      <c r="B1441" s="771"/>
      <c r="C1441" s="771"/>
      <c r="D1441" s="771"/>
      <c r="E1441" s="771"/>
      <c r="F1441" s="771"/>
      <c r="G1441" s="771"/>
      <c r="H1441" s="771"/>
      <c r="I1441" s="771"/>
      <c r="J1441" s="771"/>
      <c r="K1441" s="805"/>
      <c r="L1441" s="805"/>
      <c r="M1441" s="771"/>
      <c r="N1441" s="771"/>
      <c r="O1441" s="771"/>
      <c r="P1441" s="771"/>
      <c r="Q1441" s="771"/>
      <c r="R1441" s="954"/>
      <c r="S1441" s="954"/>
      <c r="T1441" s="954"/>
      <c r="U1441" s="771"/>
      <c r="V1441" s="771"/>
      <c r="W1441" s="771"/>
      <c r="X1441" s="771"/>
    </row>
    <row r="1442" spans="1:24" s="772" customFormat="1" ht="19.5" x14ac:dyDescent="0.3">
      <c r="A1442" s="771"/>
      <c r="B1442" s="771"/>
      <c r="C1442" s="771"/>
      <c r="D1442" s="771"/>
      <c r="E1442" s="771"/>
      <c r="F1442" s="771"/>
      <c r="G1442" s="771"/>
      <c r="H1442" s="771"/>
      <c r="I1442" s="771"/>
      <c r="J1442" s="771"/>
      <c r="K1442" s="805"/>
      <c r="L1442" s="805"/>
      <c r="M1442" s="771"/>
      <c r="N1442" s="771"/>
      <c r="O1442" s="771"/>
      <c r="P1442" s="771"/>
      <c r="Q1442" s="771"/>
      <c r="R1442" s="954"/>
      <c r="S1442" s="954"/>
      <c r="T1442" s="954"/>
      <c r="U1442" s="771"/>
      <c r="V1442" s="771"/>
      <c r="W1442" s="771"/>
      <c r="X1442" s="771"/>
    </row>
    <row r="1443" spans="1:24" s="772" customFormat="1" ht="19.5" x14ac:dyDescent="0.3">
      <c r="A1443" s="771"/>
      <c r="B1443" s="771"/>
      <c r="C1443" s="771"/>
      <c r="D1443" s="771"/>
      <c r="E1443" s="771"/>
      <c r="F1443" s="771"/>
      <c r="G1443" s="771"/>
      <c r="H1443" s="771"/>
      <c r="I1443" s="771"/>
      <c r="J1443" s="771"/>
      <c r="K1443" s="805"/>
      <c r="L1443" s="805"/>
      <c r="M1443" s="771"/>
      <c r="N1443" s="771"/>
      <c r="O1443" s="771"/>
      <c r="P1443" s="771"/>
      <c r="Q1443" s="771"/>
      <c r="R1443" s="954"/>
      <c r="S1443" s="954"/>
      <c r="T1443" s="954"/>
      <c r="U1443" s="771"/>
      <c r="V1443" s="771"/>
      <c r="W1443" s="771"/>
      <c r="X1443" s="771"/>
    </row>
    <row r="1444" spans="1:24" s="772" customFormat="1" ht="19.5" x14ac:dyDescent="0.3">
      <c r="A1444" s="771"/>
      <c r="B1444" s="771"/>
      <c r="C1444" s="771"/>
      <c r="D1444" s="771"/>
      <c r="E1444" s="771"/>
      <c r="F1444" s="771"/>
      <c r="G1444" s="771"/>
      <c r="H1444" s="771"/>
      <c r="I1444" s="771"/>
      <c r="J1444" s="771"/>
      <c r="K1444" s="805"/>
      <c r="L1444" s="805"/>
      <c r="M1444" s="771"/>
      <c r="N1444" s="771"/>
      <c r="O1444" s="771"/>
      <c r="P1444" s="771"/>
      <c r="Q1444" s="771"/>
      <c r="R1444" s="954"/>
      <c r="S1444" s="954"/>
      <c r="T1444" s="954"/>
      <c r="U1444" s="771"/>
      <c r="V1444" s="771"/>
      <c r="W1444" s="771"/>
      <c r="X1444" s="771"/>
    </row>
    <row r="1445" spans="1:24" s="772" customFormat="1" ht="19.5" x14ac:dyDescent="0.3">
      <c r="A1445" s="771"/>
      <c r="B1445" s="771"/>
      <c r="C1445" s="771"/>
      <c r="D1445" s="771"/>
      <c r="E1445" s="771"/>
      <c r="F1445" s="771"/>
      <c r="G1445" s="771"/>
      <c r="H1445" s="771"/>
      <c r="I1445" s="771"/>
      <c r="J1445" s="771"/>
      <c r="K1445" s="805"/>
      <c r="L1445" s="805"/>
      <c r="M1445" s="771"/>
      <c r="N1445" s="771"/>
      <c r="O1445" s="771"/>
      <c r="P1445" s="771"/>
      <c r="Q1445" s="771"/>
      <c r="R1445" s="954"/>
      <c r="S1445" s="954"/>
      <c r="T1445" s="954"/>
      <c r="U1445" s="771"/>
      <c r="V1445" s="771"/>
      <c r="W1445" s="771"/>
      <c r="X1445" s="771"/>
    </row>
    <row r="1446" spans="1:24" s="772" customFormat="1" ht="19.5" x14ac:dyDescent="0.3">
      <c r="A1446" s="771"/>
      <c r="B1446" s="771"/>
      <c r="C1446" s="771"/>
      <c r="D1446" s="771"/>
      <c r="E1446" s="771"/>
      <c r="F1446" s="771"/>
      <c r="G1446" s="771"/>
      <c r="H1446" s="771"/>
      <c r="I1446" s="771"/>
      <c r="J1446" s="771"/>
      <c r="K1446" s="805"/>
      <c r="L1446" s="805"/>
      <c r="M1446" s="771"/>
      <c r="N1446" s="771"/>
      <c r="O1446" s="771"/>
      <c r="P1446" s="771"/>
      <c r="Q1446" s="771"/>
      <c r="R1446" s="954"/>
      <c r="S1446" s="954"/>
      <c r="T1446" s="954"/>
      <c r="U1446" s="771"/>
      <c r="V1446" s="771"/>
      <c r="W1446" s="771"/>
      <c r="X1446" s="771"/>
    </row>
    <row r="1447" spans="1:24" s="772" customFormat="1" ht="19.5" x14ac:dyDescent="0.3">
      <c r="A1447" s="771"/>
      <c r="B1447" s="771"/>
      <c r="C1447" s="771"/>
      <c r="D1447" s="771"/>
      <c r="E1447" s="771"/>
      <c r="F1447" s="771"/>
      <c r="G1447" s="771"/>
      <c r="H1447" s="771"/>
      <c r="I1447" s="771"/>
      <c r="J1447" s="771"/>
      <c r="K1447" s="805"/>
      <c r="L1447" s="805"/>
      <c r="M1447" s="771"/>
      <c r="N1447" s="771"/>
      <c r="O1447" s="771"/>
      <c r="P1447" s="771"/>
      <c r="Q1447" s="771"/>
      <c r="R1447" s="954"/>
      <c r="S1447" s="954"/>
      <c r="T1447" s="954"/>
      <c r="U1447" s="771"/>
      <c r="V1447" s="771"/>
      <c r="W1447" s="771"/>
      <c r="X1447" s="771"/>
    </row>
    <row r="1448" spans="1:24" s="772" customFormat="1" ht="19.5" x14ac:dyDescent="0.3">
      <c r="A1448" s="771"/>
      <c r="B1448" s="771"/>
      <c r="C1448" s="771"/>
      <c r="D1448" s="771"/>
      <c r="E1448" s="771"/>
      <c r="F1448" s="771"/>
      <c r="G1448" s="771"/>
      <c r="H1448" s="771"/>
      <c r="I1448" s="771"/>
      <c r="J1448" s="771"/>
      <c r="K1448" s="805"/>
      <c r="L1448" s="805"/>
      <c r="M1448" s="771"/>
      <c r="N1448" s="771"/>
      <c r="O1448" s="771"/>
      <c r="P1448" s="771"/>
      <c r="Q1448" s="771"/>
      <c r="R1448" s="954"/>
      <c r="S1448" s="954"/>
      <c r="T1448" s="954"/>
      <c r="U1448" s="771"/>
      <c r="V1448" s="771"/>
      <c r="W1448" s="771"/>
      <c r="X1448" s="771"/>
    </row>
    <row r="1449" spans="1:24" s="772" customFormat="1" ht="19.5" x14ac:dyDescent="0.3">
      <c r="A1449" s="771"/>
      <c r="B1449" s="771"/>
      <c r="C1449" s="771"/>
      <c r="D1449" s="771"/>
      <c r="E1449" s="771"/>
      <c r="F1449" s="771"/>
      <c r="G1449" s="771"/>
      <c r="H1449" s="771"/>
      <c r="I1449" s="771"/>
      <c r="J1449" s="771"/>
      <c r="K1449" s="805"/>
      <c r="L1449" s="805"/>
      <c r="M1449" s="771"/>
      <c r="N1449" s="771"/>
      <c r="O1449" s="771"/>
      <c r="P1449" s="771"/>
      <c r="Q1449" s="771"/>
      <c r="R1449" s="954"/>
      <c r="S1449" s="954"/>
      <c r="T1449" s="954"/>
      <c r="U1449" s="771"/>
      <c r="V1449" s="771"/>
      <c r="W1449" s="771"/>
      <c r="X1449" s="771"/>
    </row>
    <row r="1450" spans="1:24" s="772" customFormat="1" ht="19.5" x14ac:dyDescent="0.3">
      <c r="A1450" s="771"/>
      <c r="B1450" s="771"/>
      <c r="C1450" s="771"/>
      <c r="D1450" s="771"/>
      <c r="E1450" s="771"/>
      <c r="F1450" s="771"/>
      <c r="G1450" s="771"/>
      <c r="H1450" s="771"/>
      <c r="I1450" s="771"/>
      <c r="J1450" s="771"/>
      <c r="K1450" s="805"/>
      <c r="L1450" s="805"/>
      <c r="M1450" s="771"/>
      <c r="N1450" s="771"/>
      <c r="O1450" s="771"/>
      <c r="P1450" s="771"/>
      <c r="Q1450" s="771"/>
      <c r="R1450" s="954"/>
      <c r="S1450" s="954"/>
      <c r="T1450" s="954"/>
      <c r="U1450" s="771"/>
      <c r="V1450" s="771"/>
      <c r="W1450" s="771"/>
      <c r="X1450" s="771"/>
    </row>
    <row r="1451" spans="1:24" s="772" customFormat="1" ht="19.5" x14ac:dyDescent="0.3">
      <c r="A1451" s="771"/>
      <c r="B1451" s="771"/>
      <c r="C1451" s="771"/>
      <c r="D1451" s="771"/>
      <c r="E1451" s="771"/>
      <c r="F1451" s="771"/>
      <c r="G1451" s="771"/>
      <c r="H1451" s="771"/>
      <c r="I1451" s="771"/>
      <c r="J1451" s="771"/>
      <c r="K1451" s="805"/>
      <c r="L1451" s="805"/>
      <c r="M1451" s="771"/>
      <c r="N1451" s="771"/>
      <c r="O1451" s="771"/>
      <c r="P1451" s="771"/>
      <c r="Q1451" s="771"/>
      <c r="R1451" s="954"/>
      <c r="S1451" s="954"/>
      <c r="T1451" s="954"/>
      <c r="U1451" s="771"/>
      <c r="V1451" s="771"/>
      <c r="W1451" s="771"/>
      <c r="X1451" s="771"/>
    </row>
    <row r="1452" spans="1:24" s="772" customFormat="1" ht="19.5" x14ac:dyDescent="0.3">
      <c r="A1452" s="771"/>
      <c r="B1452" s="771"/>
      <c r="C1452" s="771"/>
      <c r="D1452" s="771"/>
      <c r="E1452" s="771"/>
      <c r="F1452" s="771"/>
      <c r="G1452" s="771"/>
      <c r="H1452" s="771"/>
      <c r="I1452" s="771"/>
      <c r="J1452" s="771"/>
      <c r="K1452" s="805"/>
      <c r="L1452" s="805"/>
      <c r="M1452" s="771"/>
      <c r="N1452" s="771"/>
      <c r="O1452" s="771"/>
      <c r="P1452" s="771"/>
      <c r="Q1452" s="771"/>
      <c r="R1452" s="954"/>
      <c r="S1452" s="954"/>
      <c r="T1452" s="954"/>
      <c r="U1452" s="771"/>
      <c r="V1452" s="771"/>
      <c r="W1452" s="771"/>
      <c r="X1452" s="771"/>
    </row>
    <row r="1453" spans="1:24" s="772" customFormat="1" ht="19.5" x14ac:dyDescent="0.3">
      <c r="A1453" s="771"/>
      <c r="B1453" s="771"/>
      <c r="C1453" s="771"/>
      <c r="D1453" s="771"/>
      <c r="E1453" s="771"/>
      <c r="F1453" s="771"/>
      <c r="G1453" s="771"/>
      <c r="H1453" s="771"/>
      <c r="I1453" s="771"/>
      <c r="J1453" s="771"/>
      <c r="K1453" s="805"/>
      <c r="L1453" s="805"/>
      <c r="M1453" s="771"/>
      <c r="N1453" s="771"/>
      <c r="O1453" s="771"/>
      <c r="P1453" s="771"/>
      <c r="Q1453" s="771"/>
      <c r="R1453" s="954"/>
      <c r="S1453" s="954"/>
      <c r="T1453" s="954"/>
      <c r="U1453" s="771"/>
      <c r="V1453" s="771"/>
      <c r="W1453" s="771"/>
      <c r="X1453" s="771"/>
    </row>
    <row r="1454" spans="1:24" s="772" customFormat="1" ht="19.5" x14ac:dyDescent="0.3">
      <c r="A1454" s="771"/>
      <c r="B1454" s="771"/>
      <c r="C1454" s="771"/>
      <c r="D1454" s="771"/>
      <c r="E1454" s="771"/>
      <c r="F1454" s="771"/>
      <c r="G1454" s="771"/>
      <c r="H1454" s="771"/>
      <c r="I1454" s="771"/>
      <c r="J1454" s="771"/>
      <c r="K1454" s="805"/>
      <c r="L1454" s="805"/>
      <c r="M1454" s="771"/>
      <c r="N1454" s="771"/>
      <c r="O1454" s="771"/>
      <c r="P1454" s="771"/>
      <c r="Q1454" s="771"/>
      <c r="R1454" s="954"/>
      <c r="S1454" s="954"/>
      <c r="T1454" s="954"/>
      <c r="U1454" s="771"/>
      <c r="V1454" s="771"/>
      <c r="W1454" s="771"/>
      <c r="X1454" s="771"/>
    </row>
    <row r="1455" spans="1:24" s="772" customFormat="1" ht="19.5" x14ac:dyDescent="0.3">
      <c r="A1455" s="771"/>
      <c r="B1455" s="771"/>
      <c r="C1455" s="771"/>
      <c r="D1455" s="771"/>
      <c r="E1455" s="771"/>
      <c r="F1455" s="771"/>
      <c r="G1455" s="771"/>
      <c r="H1455" s="771"/>
      <c r="I1455" s="771"/>
      <c r="J1455" s="771"/>
      <c r="K1455" s="805"/>
      <c r="L1455" s="805"/>
      <c r="M1455" s="771"/>
      <c r="N1455" s="771"/>
      <c r="O1455" s="771"/>
      <c r="P1455" s="771"/>
      <c r="Q1455" s="771"/>
      <c r="R1455" s="954"/>
      <c r="S1455" s="954"/>
      <c r="T1455" s="954"/>
      <c r="U1455" s="771"/>
      <c r="V1455" s="771"/>
      <c r="W1455" s="771"/>
      <c r="X1455" s="771"/>
    </row>
    <row r="1456" spans="1:24" s="772" customFormat="1" ht="19.5" x14ac:dyDescent="0.3">
      <c r="A1456" s="771"/>
      <c r="B1456" s="771"/>
      <c r="C1456" s="771"/>
      <c r="D1456" s="771"/>
      <c r="E1456" s="771"/>
      <c r="F1456" s="771"/>
      <c r="G1456" s="771"/>
      <c r="H1456" s="771"/>
      <c r="I1456" s="771"/>
      <c r="J1456" s="771"/>
      <c r="K1456" s="805"/>
      <c r="L1456" s="805"/>
      <c r="M1456" s="771"/>
      <c r="N1456" s="771"/>
      <c r="O1456" s="771"/>
      <c r="P1456" s="771"/>
      <c r="Q1456" s="771"/>
      <c r="R1456" s="954"/>
      <c r="S1456" s="954"/>
      <c r="T1456" s="954"/>
      <c r="U1456" s="771"/>
      <c r="V1456" s="771"/>
      <c r="W1456" s="771"/>
      <c r="X1456" s="771"/>
    </row>
    <row r="1457" spans="1:24" s="772" customFormat="1" ht="19.5" x14ac:dyDescent="0.3">
      <c r="A1457" s="771"/>
      <c r="B1457" s="771"/>
      <c r="C1457" s="771"/>
      <c r="D1457" s="771"/>
      <c r="E1457" s="771"/>
      <c r="F1457" s="771"/>
      <c r="G1457" s="771"/>
      <c r="H1457" s="771"/>
      <c r="I1457" s="771"/>
      <c r="J1457" s="771"/>
      <c r="K1457" s="805"/>
      <c r="L1457" s="805"/>
      <c r="M1457" s="771"/>
      <c r="N1457" s="771"/>
      <c r="O1457" s="771"/>
      <c r="P1457" s="771"/>
      <c r="Q1457" s="771"/>
      <c r="R1457" s="954"/>
      <c r="S1457" s="954"/>
      <c r="T1457" s="954"/>
      <c r="U1457" s="771"/>
      <c r="V1457" s="771"/>
      <c r="W1457" s="771"/>
      <c r="X1457" s="771"/>
    </row>
    <row r="1458" spans="1:24" s="772" customFormat="1" ht="19.5" x14ac:dyDescent="0.3">
      <c r="A1458" s="771"/>
      <c r="B1458" s="771"/>
      <c r="C1458" s="771"/>
      <c r="D1458" s="771"/>
      <c r="E1458" s="771"/>
      <c r="F1458" s="771"/>
      <c r="G1458" s="771"/>
      <c r="H1458" s="771"/>
      <c r="I1458" s="771"/>
      <c r="J1458" s="771"/>
      <c r="K1458" s="805"/>
      <c r="L1458" s="805"/>
      <c r="M1458" s="771"/>
      <c r="N1458" s="771"/>
      <c r="O1458" s="771"/>
      <c r="P1458" s="771"/>
      <c r="Q1458" s="771"/>
      <c r="R1458" s="954"/>
      <c r="S1458" s="954"/>
      <c r="T1458" s="954"/>
      <c r="U1458" s="771"/>
      <c r="V1458" s="771"/>
      <c r="W1458" s="771"/>
      <c r="X1458" s="771"/>
    </row>
    <row r="1459" spans="1:24" s="772" customFormat="1" ht="19.5" x14ac:dyDescent="0.3">
      <c r="A1459" s="771"/>
      <c r="B1459" s="771"/>
      <c r="C1459" s="771"/>
      <c r="D1459" s="771"/>
      <c r="E1459" s="771"/>
      <c r="F1459" s="771"/>
      <c r="G1459" s="771"/>
      <c r="H1459" s="771"/>
      <c r="I1459" s="771"/>
      <c r="J1459" s="771"/>
      <c r="K1459" s="805"/>
      <c r="L1459" s="805"/>
      <c r="M1459" s="771"/>
      <c r="N1459" s="771"/>
      <c r="O1459" s="771"/>
      <c r="P1459" s="771"/>
      <c r="Q1459" s="771"/>
      <c r="R1459" s="954"/>
      <c r="S1459" s="954"/>
      <c r="T1459" s="954"/>
      <c r="U1459" s="771"/>
      <c r="V1459" s="771"/>
      <c r="W1459" s="771"/>
      <c r="X1459" s="771"/>
    </row>
    <row r="1460" spans="1:24" s="772" customFormat="1" ht="19.5" x14ac:dyDescent="0.3">
      <c r="A1460" s="771"/>
      <c r="B1460" s="771"/>
      <c r="C1460" s="771"/>
      <c r="D1460" s="771"/>
      <c r="E1460" s="771"/>
      <c r="F1460" s="771"/>
      <c r="G1460" s="771"/>
      <c r="H1460" s="771"/>
      <c r="I1460" s="771"/>
      <c r="J1460" s="771"/>
      <c r="K1460" s="805"/>
      <c r="L1460" s="805"/>
      <c r="M1460" s="771"/>
      <c r="N1460" s="771"/>
      <c r="O1460" s="771"/>
      <c r="P1460" s="771"/>
      <c r="Q1460" s="771"/>
      <c r="R1460" s="954"/>
      <c r="S1460" s="954"/>
      <c r="T1460" s="954"/>
      <c r="U1460" s="771"/>
      <c r="V1460" s="771"/>
      <c r="W1460" s="771"/>
      <c r="X1460" s="771"/>
    </row>
    <row r="1461" spans="1:24" s="772" customFormat="1" ht="19.5" x14ac:dyDescent="0.3">
      <c r="A1461" s="771"/>
      <c r="B1461" s="771"/>
      <c r="C1461" s="771"/>
      <c r="D1461" s="771"/>
      <c r="E1461" s="771"/>
      <c r="F1461" s="771"/>
      <c r="G1461" s="771"/>
      <c r="H1461" s="771"/>
      <c r="I1461" s="771"/>
      <c r="J1461" s="771"/>
      <c r="K1461" s="805"/>
      <c r="L1461" s="805"/>
      <c r="M1461" s="771"/>
      <c r="N1461" s="771"/>
      <c r="O1461" s="771"/>
      <c r="P1461" s="771"/>
      <c r="Q1461" s="771"/>
      <c r="R1461" s="954"/>
      <c r="S1461" s="954"/>
      <c r="T1461" s="954"/>
      <c r="U1461" s="771"/>
      <c r="V1461" s="771"/>
      <c r="W1461" s="771"/>
      <c r="X1461" s="771"/>
    </row>
    <row r="1462" spans="1:24" s="772" customFormat="1" ht="19.5" x14ac:dyDescent="0.3">
      <c r="A1462" s="771"/>
      <c r="B1462" s="771"/>
      <c r="C1462" s="771"/>
      <c r="D1462" s="771"/>
      <c r="E1462" s="771"/>
      <c r="F1462" s="771"/>
      <c r="G1462" s="771"/>
      <c r="H1462" s="771"/>
      <c r="I1462" s="771"/>
      <c r="J1462" s="771"/>
      <c r="K1462" s="805"/>
      <c r="L1462" s="805"/>
      <c r="M1462" s="771"/>
      <c r="N1462" s="771"/>
      <c r="O1462" s="771"/>
      <c r="P1462" s="771"/>
      <c r="Q1462" s="771"/>
      <c r="R1462" s="954"/>
      <c r="S1462" s="954"/>
      <c r="T1462" s="954"/>
      <c r="U1462" s="771"/>
      <c r="V1462" s="771"/>
      <c r="W1462" s="771"/>
      <c r="X1462" s="771"/>
    </row>
    <row r="1463" spans="1:24" s="772" customFormat="1" ht="19.5" x14ac:dyDescent="0.3">
      <c r="A1463" s="771"/>
      <c r="B1463" s="771"/>
      <c r="C1463" s="771"/>
      <c r="D1463" s="771"/>
      <c r="E1463" s="771"/>
      <c r="F1463" s="771"/>
      <c r="G1463" s="771"/>
      <c r="H1463" s="771"/>
      <c r="I1463" s="771"/>
      <c r="J1463" s="771"/>
      <c r="K1463" s="805"/>
      <c r="L1463" s="805"/>
      <c r="M1463" s="771"/>
      <c r="N1463" s="771"/>
      <c r="O1463" s="771"/>
      <c r="P1463" s="771"/>
      <c r="Q1463" s="771"/>
      <c r="R1463" s="954"/>
      <c r="S1463" s="954"/>
      <c r="T1463" s="954"/>
      <c r="U1463" s="771"/>
      <c r="V1463" s="771"/>
      <c r="W1463" s="771"/>
      <c r="X1463" s="771"/>
    </row>
    <row r="1464" spans="1:24" s="772" customFormat="1" ht="19.5" x14ac:dyDescent="0.3">
      <c r="A1464" s="771"/>
      <c r="B1464" s="771"/>
      <c r="C1464" s="771"/>
      <c r="D1464" s="771"/>
      <c r="E1464" s="771"/>
      <c r="F1464" s="771"/>
      <c r="G1464" s="771"/>
      <c r="H1464" s="771"/>
      <c r="I1464" s="771"/>
      <c r="J1464" s="771"/>
      <c r="K1464" s="805"/>
      <c r="L1464" s="805"/>
      <c r="M1464" s="771"/>
      <c r="N1464" s="771"/>
      <c r="O1464" s="771"/>
      <c r="P1464" s="771"/>
      <c r="Q1464" s="771"/>
      <c r="R1464" s="954"/>
      <c r="S1464" s="954"/>
      <c r="T1464" s="954"/>
      <c r="U1464" s="771"/>
      <c r="V1464" s="771"/>
      <c r="W1464" s="771"/>
      <c r="X1464" s="771"/>
    </row>
    <row r="1465" spans="1:24" s="772" customFormat="1" ht="19.5" x14ac:dyDescent="0.3">
      <c r="A1465" s="771"/>
      <c r="B1465" s="771"/>
      <c r="C1465" s="771"/>
      <c r="D1465" s="771"/>
      <c r="E1465" s="771"/>
      <c r="F1465" s="771"/>
      <c r="G1465" s="771"/>
      <c r="H1465" s="771"/>
      <c r="I1465" s="771"/>
      <c r="J1465" s="771"/>
      <c r="K1465" s="805"/>
      <c r="L1465" s="805"/>
      <c r="M1465" s="771"/>
      <c r="N1465" s="771"/>
      <c r="O1465" s="771"/>
      <c r="P1465" s="771"/>
      <c r="Q1465" s="771"/>
      <c r="R1465" s="954"/>
      <c r="S1465" s="954"/>
      <c r="T1465" s="954"/>
      <c r="U1465" s="771"/>
      <c r="V1465" s="771"/>
      <c r="W1465" s="771"/>
      <c r="X1465" s="771"/>
    </row>
    <row r="1466" spans="1:24" s="772" customFormat="1" ht="19.5" x14ac:dyDescent="0.3">
      <c r="A1466" s="771"/>
      <c r="B1466" s="771"/>
      <c r="C1466" s="771"/>
      <c r="D1466" s="771"/>
      <c r="E1466" s="771"/>
      <c r="F1466" s="771"/>
      <c r="G1466" s="771"/>
      <c r="H1466" s="771"/>
      <c r="I1466" s="771"/>
      <c r="J1466" s="771"/>
      <c r="K1466" s="805"/>
      <c r="L1466" s="805"/>
      <c r="M1466" s="771"/>
      <c r="N1466" s="771"/>
      <c r="O1466" s="771"/>
      <c r="P1466" s="771"/>
      <c r="Q1466" s="771"/>
      <c r="R1466" s="954"/>
      <c r="S1466" s="954"/>
      <c r="T1466" s="954"/>
      <c r="U1466" s="771"/>
      <c r="V1466" s="771"/>
      <c r="W1466" s="771"/>
      <c r="X1466" s="771"/>
    </row>
    <row r="1467" spans="1:24" s="772" customFormat="1" ht="19.5" x14ac:dyDescent="0.3">
      <c r="A1467" s="771"/>
      <c r="B1467" s="771"/>
      <c r="C1467" s="771"/>
      <c r="D1467" s="771"/>
      <c r="E1467" s="771"/>
      <c r="F1467" s="771"/>
      <c r="G1467" s="771"/>
      <c r="H1467" s="771"/>
      <c r="I1467" s="771"/>
      <c r="J1467" s="771"/>
      <c r="K1467" s="805"/>
      <c r="L1467" s="805"/>
      <c r="M1467" s="771"/>
      <c r="N1467" s="771"/>
      <c r="O1467" s="771"/>
      <c r="P1467" s="771"/>
      <c r="Q1467" s="771"/>
      <c r="R1467" s="954"/>
      <c r="S1467" s="954"/>
      <c r="T1467" s="954"/>
      <c r="U1467" s="771"/>
      <c r="V1467" s="771"/>
      <c r="W1467" s="771"/>
      <c r="X1467" s="771"/>
    </row>
    <row r="1468" spans="1:24" s="772" customFormat="1" ht="19.5" x14ac:dyDescent="0.3">
      <c r="A1468" s="771"/>
      <c r="B1468" s="771"/>
      <c r="C1468" s="771"/>
      <c r="D1468" s="771"/>
      <c r="E1468" s="771"/>
      <c r="F1468" s="771"/>
      <c r="G1468" s="771"/>
      <c r="H1468" s="771"/>
      <c r="I1468" s="771"/>
      <c r="J1468" s="771"/>
      <c r="K1468" s="805"/>
      <c r="L1468" s="805"/>
      <c r="M1468" s="771"/>
      <c r="N1468" s="771"/>
      <c r="O1468" s="771"/>
      <c r="P1468" s="771"/>
      <c r="Q1468" s="771"/>
      <c r="R1468" s="954"/>
      <c r="S1468" s="954"/>
      <c r="T1468" s="954"/>
      <c r="U1468" s="771"/>
      <c r="V1468" s="771"/>
      <c r="W1468" s="771"/>
      <c r="X1468" s="771"/>
    </row>
    <row r="1469" spans="1:24" s="772" customFormat="1" ht="19.5" x14ac:dyDescent="0.3">
      <c r="A1469" s="771"/>
      <c r="B1469" s="771"/>
      <c r="C1469" s="771"/>
      <c r="D1469" s="771"/>
      <c r="E1469" s="771"/>
      <c r="F1469" s="771"/>
      <c r="G1469" s="771"/>
      <c r="H1469" s="771"/>
      <c r="I1469" s="771"/>
      <c r="J1469" s="771"/>
      <c r="K1469" s="805"/>
      <c r="L1469" s="805"/>
      <c r="M1469" s="771"/>
      <c r="N1469" s="771"/>
      <c r="O1469" s="771"/>
      <c r="P1469" s="771"/>
      <c r="Q1469" s="771"/>
      <c r="R1469" s="954"/>
      <c r="S1469" s="954"/>
      <c r="T1469" s="954"/>
      <c r="U1469" s="771"/>
      <c r="V1469" s="771"/>
      <c r="W1469" s="771"/>
      <c r="X1469" s="771"/>
    </row>
    <row r="1470" spans="1:24" s="772" customFormat="1" ht="19.5" x14ac:dyDescent="0.3">
      <c r="A1470" s="771"/>
      <c r="B1470" s="771"/>
      <c r="C1470" s="771"/>
      <c r="D1470" s="771"/>
      <c r="E1470" s="771"/>
      <c r="F1470" s="771"/>
      <c r="G1470" s="771"/>
      <c r="H1470" s="771"/>
      <c r="I1470" s="771"/>
      <c r="J1470" s="771"/>
      <c r="K1470" s="805"/>
      <c r="L1470" s="805"/>
      <c r="M1470" s="771"/>
      <c r="N1470" s="771"/>
      <c r="O1470" s="771"/>
      <c r="P1470" s="771"/>
      <c r="Q1470" s="771"/>
      <c r="R1470" s="954"/>
      <c r="S1470" s="954"/>
      <c r="T1470" s="954"/>
      <c r="U1470" s="771"/>
      <c r="V1470" s="771"/>
      <c r="W1470" s="771"/>
      <c r="X1470" s="771"/>
    </row>
    <row r="1471" spans="1:24" s="772" customFormat="1" ht="19.5" x14ac:dyDescent="0.3">
      <c r="A1471" s="771"/>
      <c r="B1471" s="771"/>
      <c r="C1471" s="771"/>
      <c r="D1471" s="771"/>
      <c r="E1471" s="771"/>
      <c r="F1471" s="771"/>
      <c r="G1471" s="771"/>
      <c r="H1471" s="771"/>
      <c r="I1471" s="771"/>
      <c r="J1471" s="771"/>
      <c r="K1471" s="805"/>
      <c r="L1471" s="805"/>
      <c r="M1471" s="771"/>
      <c r="N1471" s="771"/>
      <c r="O1471" s="771"/>
      <c r="P1471" s="771"/>
      <c r="Q1471" s="771"/>
      <c r="R1471" s="954"/>
      <c r="S1471" s="954"/>
      <c r="T1471" s="954"/>
      <c r="U1471" s="771"/>
      <c r="V1471" s="771"/>
      <c r="W1471" s="771"/>
      <c r="X1471" s="771"/>
    </row>
    <row r="1472" spans="1:24" s="772" customFormat="1" ht="19.5" x14ac:dyDescent="0.3">
      <c r="A1472" s="771"/>
      <c r="B1472" s="771"/>
      <c r="C1472" s="771"/>
      <c r="D1472" s="771"/>
      <c r="E1472" s="771"/>
      <c r="F1472" s="771"/>
      <c r="G1472" s="771"/>
      <c r="H1472" s="771"/>
      <c r="I1472" s="771"/>
      <c r="J1472" s="771"/>
      <c r="K1472" s="805"/>
      <c r="L1472" s="805"/>
      <c r="M1472" s="771"/>
      <c r="N1472" s="771"/>
      <c r="O1472" s="771"/>
      <c r="P1472" s="771"/>
      <c r="Q1472" s="771"/>
      <c r="R1472" s="954"/>
      <c r="S1472" s="954"/>
      <c r="T1472" s="954"/>
      <c r="U1472" s="771"/>
      <c r="V1472" s="771"/>
      <c r="W1472" s="771"/>
      <c r="X1472" s="771"/>
    </row>
    <row r="1473" spans="1:24" s="772" customFormat="1" ht="19.5" x14ac:dyDescent="0.3">
      <c r="A1473" s="771"/>
      <c r="B1473" s="771"/>
      <c r="C1473" s="771"/>
      <c r="D1473" s="771"/>
      <c r="E1473" s="771"/>
      <c r="F1473" s="771"/>
      <c r="G1473" s="771"/>
      <c r="H1473" s="771"/>
      <c r="I1473" s="771"/>
      <c r="J1473" s="771"/>
      <c r="K1473" s="805"/>
      <c r="L1473" s="805"/>
      <c r="M1473" s="771"/>
      <c r="N1473" s="771"/>
      <c r="O1473" s="771"/>
      <c r="P1473" s="771"/>
      <c r="Q1473" s="771"/>
      <c r="R1473" s="954"/>
      <c r="S1473" s="954"/>
      <c r="T1473" s="954"/>
      <c r="U1473" s="771"/>
      <c r="V1473" s="771"/>
      <c r="W1473" s="771"/>
      <c r="X1473" s="771"/>
    </row>
    <row r="1474" spans="1:24" s="772" customFormat="1" ht="19.5" x14ac:dyDescent="0.3">
      <c r="A1474" s="771"/>
      <c r="B1474" s="771"/>
      <c r="C1474" s="771"/>
      <c r="D1474" s="771"/>
      <c r="E1474" s="771"/>
      <c r="F1474" s="771"/>
      <c r="G1474" s="771"/>
      <c r="H1474" s="771"/>
      <c r="I1474" s="771"/>
      <c r="J1474" s="771"/>
      <c r="K1474" s="805"/>
      <c r="L1474" s="805"/>
      <c r="M1474" s="771"/>
      <c r="N1474" s="771"/>
      <c r="O1474" s="771"/>
      <c r="P1474" s="771"/>
      <c r="Q1474" s="771"/>
      <c r="R1474" s="954"/>
      <c r="S1474" s="954"/>
      <c r="T1474" s="954"/>
      <c r="U1474" s="771"/>
      <c r="V1474" s="771"/>
      <c r="W1474" s="771"/>
      <c r="X1474" s="771"/>
    </row>
    <row r="1475" spans="1:24" s="772" customFormat="1" ht="19.5" x14ac:dyDescent="0.3">
      <c r="A1475" s="771"/>
      <c r="B1475" s="771"/>
      <c r="C1475" s="771"/>
      <c r="D1475" s="771"/>
      <c r="E1475" s="771"/>
      <c r="F1475" s="771"/>
      <c r="G1475" s="771"/>
      <c r="H1475" s="771"/>
      <c r="I1475" s="771"/>
      <c r="J1475" s="771"/>
      <c r="K1475" s="805"/>
      <c r="L1475" s="805"/>
      <c r="M1475" s="771"/>
      <c r="N1475" s="771"/>
      <c r="O1475" s="771"/>
      <c r="P1475" s="771"/>
      <c r="Q1475" s="771"/>
      <c r="R1475" s="954"/>
      <c r="S1475" s="954"/>
      <c r="T1475" s="954"/>
      <c r="U1475" s="771"/>
      <c r="V1475" s="771"/>
      <c r="W1475" s="771"/>
      <c r="X1475" s="771"/>
    </row>
    <row r="1476" spans="1:24" s="772" customFormat="1" ht="19.5" x14ac:dyDescent="0.3">
      <c r="A1476" s="771"/>
      <c r="B1476" s="771"/>
      <c r="C1476" s="771"/>
      <c r="D1476" s="771"/>
      <c r="E1476" s="771"/>
      <c r="F1476" s="771"/>
      <c r="G1476" s="771"/>
      <c r="H1476" s="771"/>
      <c r="I1476" s="771"/>
      <c r="J1476" s="771"/>
      <c r="K1476" s="805"/>
      <c r="L1476" s="805"/>
      <c r="M1476" s="771"/>
      <c r="N1476" s="771"/>
      <c r="O1476" s="771"/>
      <c r="P1476" s="771"/>
      <c r="Q1476" s="771"/>
      <c r="R1476" s="954"/>
      <c r="S1476" s="954"/>
      <c r="T1476" s="954"/>
      <c r="U1476" s="771"/>
      <c r="V1476" s="771"/>
      <c r="W1476" s="771"/>
      <c r="X1476" s="771"/>
    </row>
    <row r="1477" spans="1:24" s="772" customFormat="1" ht="19.5" x14ac:dyDescent="0.3">
      <c r="A1477" s="771"/>
      <c r="B1477" s="771"/>
      <c r="C1477" s="771"/>
      <c r="D1477" s="771"/>
      <c r="E1477" s="771"/>
      <c r="F1477" s="771"/>
      <c r="G1477" s="771"/>
      <c r="H1477" s="771"/>
      <c r="I1477" s="771"/>
      <c r="J1477" s="771"/>
      <c r="K1477" s="805"/>
      <c r="L1477" s="805"/>
      <c r="M1477" s="771"/>
      <c r="N1477" s="771"/>
      <c r="O1477" s="771"/>
      <c r="P1477" s="771"/>
      <c r="Q1477" s="771"/>
      <c r="R1477" s="954"/>
      <c r="S1477" s="954"/>
      <c r="T1477" s="954"/>
      <c r="U1477" s="771"/>
      <c r="V1477" s="771"/>
      <c r="W1477" s="771"/>
      <c r="X1477" s="771"/>
    </row>
    <row r="1478" spans="1:24" s="772" customFormat="1" ht="19.5" x14ac:dyDescent="0.3">
      <c r="A1478" s="771"/>
      <c r="B1478" s="771"/>
      <c r="C1478" s="771"/>
      <c r="D1478" s="771"/>
      <c r="E1478" s="771"/>
      <c r="F1478" s="771"/>
      <c r="G1478" s="771"/>
      <c r="H1478" s="771"/>
      <c r="I1478" s="771"/>
      <c r="J1478" s="771"/>
      <c r="K1478" s="805"/>
      <c r="L1478" s="805"/>
      <c r="M1478" s="771"/>
      <c r="N1478" s="771"/>
      <c r="O1478" s="771"/>
      <c r="P1478" s="771"/>
      <c r="Q1478" s="771"/>
      <c r="R1478" s="954"/>
      <c r="S1478" s="954"/>
      <c r="T1478" s="954"/>
      <c r="U1478" s="771"/>
      <c r="V1478" s="771"/>
      <c r="W1478" s="771"/>
      <c r="X1478" s="771"/>
    </row>
    <row r="1479" spans="1:24" s="772" customFormat="1" ht="19.5" x14ac:dyDescent="0.3">
      <c r="A1479" s="771"/>
      <c r="B1479" s="771"/>
      <c r="C1479" s="771"/>
      <c r="D1479" s="771"/>
      <c r="E1479" s="771"/>
      <c r="F1479" s="771"/>
      <c r="G1479" s="771"/>
      <c r="H1479" s="771"/>
      <c r="I1479" s="771"/>
      <c r="J1479" s="771"/>
      <c r="K1479" s="805"/>
      <c r="L1479" s="805"/>
      <c r="M1479" s="771"/>
      <c r="N1479" s="771"/>
      <c r="O1479" s="771"/>
      <c r="P1479" s="771"/>
      <c r="Q1479" s="771"/>
      <c r="R1479" s="954"/>
      <c r="S1479" s="954"/>
      <c r="T1479" s="954"/>
      <c r="U1479" s="771"/>
      <c r="V1479" s="771"/>
      <c r="W1479" s="771"/>
      <c r="X1479" s="771"/>
    </row>
    <row r="1480" spans="1:24" s="772" customFormat="1" ht="19.5" x14ac:dyDescent="0.3">
      <c r="A1480" s="771"/>
      <c r="B1480" s="771"/>
      <c r="C1480" s="771"/>
      <c r="D1480" s="771"/>
      <c r="E1480" s="771"/>
      <c r="F1480" s="771"/>
      <c r="G1480" s="771"/>
      <c r="H1480" s="771"/>
      <c r="I1480" s="771"/>
      <c r="J1480" s="771"/>
      <c r="K1480" s="805"/>
      <c r="L1480" s="805"/>
      <c r="M1480" s="771"/>
      <c r="N1480" s="771"/>
      <c r="O1480" s="771"/>
      <c r="P1480" s="771"/>
      <c r="Q1480" s="771"/>
      <c r="R1480" s="954"/>
      <c r="S1480" s="954"/>
      <c r="T1480" s="954"/>
      <c r="U1480" s="771"/>
      <c r="V1480" s="771"/>
      <c r="W1480" s="771"/>
      <c r="X1480" s="771"/>
    </row>
    <row r="1481" spans="1:24" s="772" customFormat="1" ht="19.5" x14ac:dyDescent="0.3">
      <c r="A1481" s="771"/>
      <c r="B1481" s="771"/>
      <c r="C1481" s="771"/>
      <c r="D1481" s="771"/>
      <c r="E1481" s="771"/>
      <c r="F1481" s="771"/>
      <c r="G1481" s="771"/>
      <c r="H1481" s="771"/>
      <c r="I1481" s="771"/>
      <c r="J1481" s="771"/>
      <c r="K1481" s="805"/>
      <c r="L1481" s="805"/>
      <c r="M1481" s="771"/>
      <c r="N1481" s="771"/>
      <c r="O1481" s="771"/>
      <c r="P1481" s="771"/>
      <c r="Q1481" s="771"/>
      <c r="R1481" s="954"/>
      <c r="S1481" s="954"/>
      <c r="T1481" s="954"/>
      <c r="U1481" s="771"/>
      <c r="V1481" s="771"/>
      <c r="W1481" s="771"/>
      <c r="X1481" s="771"/>
    </row>
    <row r="1482" spans="1:24" s="772" customFormat="1" ht="19.5" x14ac:dyDescent="0.3">
      <c r="A1482" s="771"/>
      <c r="B1482" s="771"/>
      <c r="C1482" s="771"/>
      <c r="D1482" s="771"/>
      <c r="E1482" s="771"/>
      <c r="F1482" s="771"/>
      <c r="G1482" s="771"/>
      <c r="H1482" s="771"/>
      <c r="I1482" s="771"/>
      <c r="J1482" s="771"/>
      <c r="K1482" s="805"/>
      <c r="L1482" s="805"/>
      <c r="M1482" s="771"/>
      <c r="N1482" s="771"/>
      <c r="O1482" s="771"/>
      <c r="P1482" s="771"/>
      <c r="Q1482" s="771"/>
      <c r="R1482" s="954"/>
      <c r="S1482" s="954"/>
      <c r="T1482" s="954"/>
      <c r="U1482" s="771"/>
      <c r="V1482" s="771"/>
      <c r="W1482" s="771"/>
      <c r="X1482" s="771"/>
    </row>
    <row r="1483" spans="1:24" s="772" customFormat="1" ht="19.5" x14ac:dyDescent="0.3">
      <c r="A1483" s="771"/>
      <c r="B1483" s="771"/>
      <c r="C1483" s="771"/>
      <c r="D1483" s="771"/>
      <c r="E1483" s="771"/>
      <c r="F1483" s="771"/>
      <c r="G1483" s="771"/>
      <c r="H1483" s="771"/>
      <c r="I1483" s="771"/>
      <c r="J1483" s="771"/>
      <c r="K1483" s="805"/>
      <c r="L1483" s="805"/>
      <c r="M1483" s="771"/>
      <c r="N1483" s="771"/>
      <c r="O1483" s="771"/>
      <c r="P1483" s="771"/>
      <c r="Q1483" s="771"/>
      <c r="R1483" s="954"/>
      <c r="S1483" s="954"/>
      <c r="T1483" s="954"/>
      <c r="U1483" s="771"/>
      <c r="V1483" s="771"/>
      <c r="W1483" s="771"/>
      <c r="X1483" s="771"/>
    </row>
    <row r="1484" spans="1:24" s="772" customFormat="1" ht="19.5" x14ac:dyDescent="0.3">
      <c r="A1484" s="771"/>
      <c r="B1484" s="771"/>
      <c r="C1484" s="771"/>
      <c r="D1484" s="771"/>
      <c r="E1484" s="771"/>
      <c r="F1484" s="771"/>
      <c r="G1484" s="771"/>
      <c r="H1484" s="771"/>
      <c r="I1484" s="771"/>
      <c r="J1484" s="771"/>
      <c r="K1484" s="805"/>
      <c r="L1484" s="805"/>
      <c r="M1484" s="771"/>
      <c r="N1484" s="771"/>
      <c r="O1484" s="771"/>
      <c r="P1484" s="771"/>
      <c r="Q1484" s="771"/>
      <c r="R1484" s="954"/>
      <c r="S1484" s="954"/>
      <c r="T1484" s="954"/>
      <c r="U1484" s="771"/>
      <c r="V1484" s="771"/>
      <c r="W1484" s="771"/>
      <c r="X1484" s="771"/>
    </row>
    <row r="1485" spans="1:24" s="772" customFormat="1" ht="19.5" x14ac:dyDescent="0.3">
      <c r="A1485" s="771"/>
      <c r="B1485" s="771"/>
      <c r="C1485" s="771"/>
      <c r="D1485" s="771"/>
      <c r="E1485" s="771"/>
      <c r="F1485" s="771"/>
      <c r="G1485" s="771"/>
      <c r="H1485" s="771"/>
      <c r="I1485" s="771"/>
      <c r="J1485" s="771"/>
      <c r="K1485" s="805"/>
      <c r="L1485" s="805"/>
      <c r="M1485" s="771"/>
      <c r="N1485" s="771"/>
      <c r="O1485" s="771"/>
      <c r="P1485" s="771"/>
      <c r="Q1485" s="771"/>
      <c r="R1485" s="954"/>
      <c r="S1485" s="954"/>
      <c r="T1485" s="954"/>
      <c r="U1485" s="771"/>
      <c r="V1485" s="771"/>
      <c r="W1485" s="771"/>
      <c r="X1485" s="771"/>
    </row>
    <row r="1486" spans="1:24" s="772" customFormat="1" ht="19.5" x14ac:dyDescent="0.3">
      <c r="A1486" s="771"/>
      <c r="B1486" s="771"/>
      <c r="C1486" s="771"/>
      <c r="D1486" s="771"/>
      <c r="E1486" s="771"/>
      <c r="F1486" s="771"/>
      <c r="G1486" s="771"/>
      <c r="H1486" s="771"/>
      <c r="I1486" s="771"/>
      <c r="J1486" s="771"/>
      <c r="K1486" s="805"/>
      <c r="L1486" s="805"/>
      <c r="M1486" s="771"/>
      <c r="N1486" s="771"/>
      <c r="O1486" s="771"/>
      <c r="P1486" s="771"/>
      <c r="Q1486" s="771"/>
      <c r="R1486" s="954"/>
      <c r="S1486" s="954"/>
      <c r="T1486" s="954"/>
      <c r="U1486" s="771"/>
      <c r="V1486" s="771"/>
      <c r="W1486" s="771"/>
      <c r="X1486" s="771"/>
    </row>
    <row r="1487" spans="1:24" s="772" customFormat="1" ht="19.5" x14ac:dyDescent="0.3">
      <c r="A1487" s="771"/>
      <c r="B1487" s="771"/>
      <c r="C1487" s="771"/>
      <c r="D1487" s="771"/>
      <c r="E1487" s="771"/>
      <c r="F1487" s="771"/>
      <c r="G1487" s="771"/>
      <c r="H1487" s="771"/>
      <c r="I1487" s="771"/>
      <c r="J1487" s="771"/>
      <c r="K1487" s="805"/>
      <c r="L1487" s="805"/>
      <c r="M1487" s="771"/>
      <c r="N1487" s="771"/>
      <c r="O1487" s="771"/>
      <c r="P1487" s="771"/>
      <c r="Q1487" s="771"/>
      <c r="R1487" s="954"/>
      <c r="S1487" s="954"/>
      <c r="T1487" s="954"/>
      <c r="U1487" s="771"/>
      <c r="V1487" s="771"/>
      <c r="W1487" s="771"/>
      <c r="X1487" s="771"/>
    </row>
    <row r="1488" spans="1:24" s="772" customFormat="1" ht="19.5" x14ac:dyDescent="0.3">
      <c r="A1488" s="771"/>
      <c r="B1488" s="771"/>
      <c r="C1488" s="771"/>
      <c r="D1488" s="771"/>
      <c r="E1488" s="771"/>
      <c r="F1488" s="771"/>
      <c r="G1488" s="771"/>
      <c r="H1488" s="771"/>
      <c r="I1488" s="771"/>
      <c r="J1488" s="771"/>
      <c r="K1488" s="805"/>
      <c r="L1488" s="805"/>
      <c r="M1488" s="771"/>
      <c r="N1488" s="771"/>
      <c r="O1488" s="771"/>
      <c r="P1488" s="771"/>
      <c r="Q1488" s="771"/>
      <c r="R1488" s="954"/>
      <c r="S1488" s="954"/>
      <c r="T1488" s="954"/>
      <c r="U1488" s="771"/>
      <c r="V1488" s="771"/>
      <c r="W1488" s="771"/>
      <c r="X1488" s="771"/>
    </row>
    <row r="1489" spans="1:24" s="772" customFormat="1" ht="19.5" x14ac:dyDescent="0.3">
      <c r="A1489" s="771"/>
      <c r="B1489" s="771"/>
      <c r="C1489" s="771"/>
      <c r="D1489" s="771"/>
      <c r="E1489" s="771"/>
      <c r="F1489" s="771"/>
      <c r="G1489" s="771"/>
      <c r="H1489" s="771"/>
      <c r="I1489" s="771"/>
      <c r="J1489" s="771"/>
      <c r="K1489" s="805"/>
      <c r="L1489" s="805"/>
      <c r="M1489" s="771"/>
      <c r="N1489" s="771"/>
      <c r="O1489" s="771"/>
      <c r="P1489" s="771"/>
      <c r="Q1489" s="771"/>
      <c r="R1489" s="954"/>
      <c r="S1489" s="954"/>
      <c r="T1489" s="954"/>
      <c r="U1489" s="771"/>
      <c r="V1489" s="771" t="s">
        <v>5576</v>
      </c>
      <c r="W1489" s="771"/>
      <c r="X1489" s="771"/>
    </row>
    <row r="1490" spans="1:24" s="772" customFormat="1" ht="19.5" x14ac:dyDescent="0.3">
      <c r="A1490" s="771"/>
      <c r="B1490" s="771"/>
      <c r="C1490" s="771"/>
      <c r="D1490" s="771"/>
      <c r="E1490" s="771"/>
      <c r="F1490" s="771"/>
      <c r="G1490" s="771"/>
      <c r="H1490" s="771"/>
      <c r="I1490" s="771"/>
      <c r="J1490" s="771"/>
      <c r="K1490" s="805"/>
      <c r="L1490" s="805"/>
      <c r="M1490" s="771"/>
      <c r="N1490" s="771"/>
      <c r="O1490" s="771"/>
      <c r="P1490" s="771"/>
      <c r="Q1490" s="771"/>
      <c r="R1490" s="954"/>
      <c r="S1490" s="954"/>
      <c r="T1490" s="954"/>
      <c r="U1490" s="771"/>
      <c r="V1490" s="771"/>
      <c r="W1490" s="771"/>
      <c r="X1490" s="771"/>
    </row>
    <row r="1491" spans="1:24" s="772" customFormat="1" ht="19.5" x14ac:dyDescent="0.3">
      <c r="A1491" s="771"/>
      <c r="B1491" s="771"/>
      <c r="C1491" s="771"/>
      <c r="D1491" s="771"/>
      <c r="E1491" s="771"/>
      <c r="F1491" s="771"/>
      <c r="G1491" s="771"/>
      <c r="H1491" s="771"/>
      <c r="I1491" s="771"/>
      <c r="J1491" s="771"/>
      <c r="K1491" s="805"/>
      <c r="L1491" s="805"/>
      <c r="M1491" s="771"/>
      <c r="N1491" s="771"/>
      <c r="O1491" s="771"/>
      <c r="P1491" s="771"/>
      <c r="Q1491" s="771"/>
      <c r="R1491" s="954"/>
      <c r="S1491" s="954"/>
      <c r="T1491" s="954"/>
      <c r="U1491" s="771"/>
      <c r="V1491" s="771"/>
      <c r="W1491" s="771"/>
      <c r="X1491" s="771"/>
    </row>
    <row r="1492" spans="1:24" s="772" customFormat="1" ht="19.5" x14ac:dyDescent="0.3">
      <c r="A1492" s="771"/>
      <c r="B1492" s="771"/>
      <c r="C1492" s="771"/>
      <c r="D1492" s="771"/>
      <c r="E1492" s="771"/>
      <c r="F1492" s="771"/>
      <c r="G1492" s="771"/>
      <c r="H1492" s="771"/>
      <c r="I1492" s="771"/>
      <c r="J1492" s="771"/>
      <c r="K1492" s="805"/>
      <c r="L1492" s="805"/>
      <c r="M1492" s="771"/>
      <c r="N1492" s="771"/>
      <c r="O1492" s="771"/>
      <c r="P1492" s="771"/>
      <c r="Q1492" s="771"/>
      <c r="R1492" s="954"/>
      <c r="S1492" s="954"/>
      <c r="T1492" s="954"/>
      <c r="U1492" s="771"/>
      <c r="V1492" s="771"/>
      <c r="W1492" s="771"/>
      <c r="X1492" s="771"/>
    </row>
    <row r="1493" spans="1:24" s="772" customFormat="1" ht="19.5" x14ac:dyDescent="0.3">
      <c r="A1493" s="771"/>
      <c r="B1493" s="771"/>
      <c r="C1493" s="771"/>
      <c r="D1493" s="771"/>
      <c r="E1493" s="771"/>
      <c r="F1493" s="771"/>
      <c r="G1493" s="771"/>
      <c r="H1493" s="771"/>
      <c r="I1493" s="771"/>
      <c r="J1493" s="771"/>
      <c r="K1493" s="805"/>
      <c r="L1493" s="805"/>
      <c r="M1493" s="771"/>
      <c r="N1493" s="771"/>
      <c r="O1493" s="771"/>
      <c r="P1493" s="771"/>
      <c r="Q1493" s="771"/>
      <c r="R1493" s="954"/>
      <c r="S1493" s="954"/>
      <c r="T1493" s="954"/>
      <c r="U1493" s="771"/>
      <c r="V1493" s="771"/>
      <c r="W1493" s="771"/>
      <c r="X1493" s="771"/>
    </row>
    <row r="1494" spans="1:24" s="772" customFormat="1" ht="19.5" x14ac:dyDescent="0.3">
      <c r="A1494" s="771"/>
      <c r="B1494" s="771"/>
      <c r="C1494" s="771"/>
      <c r="D1494" s="771"/>
      <c r="E1494" s="771"/>
      <c r="F1494" s="771"/>
      <c r="G1494" s="771"/>
      <c r="H1494" s="771"/>
      <c r="I1494" s="771"/>
      <c r="J1494" s="771"/>
      <c r="K1494" s="805"/>
      <c r="L1494" s="805"/>
      <c r="M1494" s="771"/>
      <c r="N1494" s="771"/>
      <c r="O1494" s="771"/>
      <c r="P1494" s="771"/>
      <c r="Q1494" s="771"/>
      <c r="R1494" s="954"/>
      <c r="S1494" s="954"/>
      <c r="T1494" s="954"/>
      <c r="U1494" s="771"/>
      <c r="V1494" s="771"/>
      <c r="W1494" s="771"/>
      <c r="X1494" s="771"/>
    </row>
    <row r="1495" spans="1:24" s="772" customFormat="1" ht="19.5" x14ac:dyDescent="0.3">
      <c r="A1495" s="771"/>
      <c r="B1495" s="771"/>
      <c r="C1495" s="771"/>
      <c r="D1495" s="771"/>
      <c r="E1495" s="771"/>
      <c r="F1495" s="771"/>
      <c r="G1495" s="771"/>
      <c r="H1495" s="771"/>
      <c r="I1495" s="771"/>
      <c r="J1495" s="771"/>
      <c r="K1495" s="805"/>
      <c r="L1495" s="805"/>
      <c r="M1495" s="771"/>
      <c r="N1495" s="771"/>
      <c r="O1495" s="771"/>
      <c r="P1495" s="771"/>
      <c r="Q1495" s="771"/>
      <c r="R1495" s="954"/>
      <c r="S1495" s="954"/>
      <c r="T1495" s="954"/>
      <c r="U1495" s="771"/>
      <c r="V1495" s="771"/>
      <c r="W1495" s="771"/>
      <c r="X1495" s="771"/>
    </row>
    <row r="1496" spans="1:24" s="772" customFormat="1" ht="19.5" x14ac:dyDescent="0.3">
      <c r="A1496" s="771"/>
      <c r="B1496" s="771"/>
      <c r="C1496" s="771"/>
      <c r="D1496" s="771"/>
      <c r="E1496" s="771"/>
      <c r="F1496" s="771"/>
      <c r="G1496" s="771"/>
      <c r="H1496" s="771"/>
      <c r="I1496" s="771"/>
      <c r="J1496" s="771"/>
      <c r="K1496" s="805"/>
      <c r="L1496" s="805"/>
      <c r="M1496" s="771"/>
      <c r="N1496" s="771"/>
      <c r="O1496" s="771"/>
      <c r="P1496" s="771"/>
      <c r="Q1496" s="771"/>
      <c r="R1496" s="954"/>
      <c r="S1496" s="954"/>
      <c r="T1496" s="954"/>
      <c r="U1496" s="771"/>
      <c r="V1496" s="771"/>
      <c r="W1496" s="771"/>
      <c r="X1496" s="771"/>
    </row>
    <row r="1497" spans="1:24" s="772" customFormat="1" ht="19.5" x14ac:dyDescent="0.3">
      <c r="A1497" s="771"/>
      <c r="B1497" s="771"/>
      <c r="C1497" s="771"/>
      <c r="D1497" s="771"/>
      <c r="E1497" s="771"/>
      <c r="F1497" s="771"/>
      <c r="G1497" s="771"/>
      <c r="H1497" s="771"/>
      <c r="I1497" s="771"/>
      <c r="J1497" s="771"/>
      <c r="K1497" s="805"/>
      <c r="L1497" s="805"/>
      <c r="M1497" s="771"/>
      <c r="N1497" s="771"/>
      <c r="O1497" s="771"/>
      <c r="P1497" s="771"/>
      <c r="Q1497" s="771"/>
      <c r="R1497" s="954"/>
      <c r="S1497" s="954"/>
      <c r="T1497" s="954"/>
      <c r="U1497" s="771"/>
      <c r="V1497" s="771"/>
      <c r="W1497" s="771"/>
      <c r="X1497" s="771"/>
    </row>
    <row r="1498" spans="1:24" s="772" customFormat="1" ht="19.5" x14ac:dyDescent="0.3">
      <c r="A1498" s="771"/>
      <c r="B1498" s="771"/>
      <c r="C1498" s="771"/>
      <c r="D1498" s="771"/>
      <c r="E1498" s="771"/>
      <c r="F1498" s="771"/>
      <c r="G1498" s="771"/>
      <c r="H1498" s="771"/>
      <c r="I1498" s="771"/>
      <c r="J1498" s="771"/>
      <c r="K1498" s="805"/>
      <c r="L1498" s="805"/>
      <c r="M1498" s="771"/>
      <c r="N1498" s="771"/>
      <c r="O1498" s="771"/>
      <c r="P1498" s="771"/>
      <c r="Q1498" s="771"/>
      <c r="R1498" s="954"/>
      <c r="S1498" s="954"/>
      <c r="T1498" s="954"/>
      <c r="U1498" s="771"/>
      <c r="V1498" s="771"/>
      <c r="W1498" s="771"/>
      <c r="X1498" s="771"/>
    </row>
    <row r="1499" spans="1:24" s="772" customFormat="1" ht="19.5" x14ac:dyDescent="0.3">
      <c r="A1499" s="771"/>
      <c r="B1499" s="771"/>
      <c r="C1499" s="771"/>
      <c r="D1499" s="771"/>
      <c r="E1499" s="771"/>
      <c r="F1499" s="771"/>
      <c r="G1499" s="771"/>
      <c r="H1499" s="771"/>
      <c r="I1499" s="771"/>
      <c r="J1499" s="771"/>
      <c r="K1499" s="805"/>
      <c r="L1499" s="805"/>
      <c r="M1499" s="771"/>
      <c r="N1499" s="771"/>
      <c r="O1499" s="771"/>
      <c r="P1499" s="771"/>
      <c r="Q1499" s="771"/>
      <c r="R1499" s="954"/>
      <c r="S1499" s="954"/>
      <c r="T1499" s="954"/>
      <c r="U1499" s="771"/>
      <c r="V1499" s="771"/>
      <c r="W1499" s="771"/>
      <c r="X1499" s="771"/>
    </row>
    <row r="1500" spans="1:24" s="772" customFormat="1" ht="19.5" x14ac:dyDescent="0.3">
      <c r="A1500" s="771"/>
      <c r="B1500" s="771"/>
      <c r="C1500" s="771"/>
      <c r="D1500" s="771"/>
      <c r="E1500" s="771"/>
      <c r="F1500" s="771"/>
      <c r="G1500" s="771"/>
      <c r="H1500" s="771"/>
      <c r="I1500" s="771"/>
      <c r="J1500" s="771"/>
      <c r="K1500" s="805"/>
      <c r="L1500" s="805"/>
      <c r="M1500" s="771"/>
      <c r="N1500" s="771"/>
      <c r="O1500" s="771"/>
      <c r="P1500" s="771"/>
      <c r="Q1500" s="771"/>
      <c r="R1500" s="954"/>
      <c r="S1500" s="954"/>
      <c r="T1500" s="954"/>
      <c r="U1500" s="771"/>
      <c r="V1500" s="771"/>
      <c r="W1500" s="771"/>
      <c r="X1500" s="771"/>
    </row>
    <row r="1501" spans="1:24" s="772" customFormat="1" ht="19.5" x14ac:dyDescent="0.3">
      <c r="A1501" s="771"/>
      <c r="B1501" s="771"/>
      <c r="C1501" s="771"/>
      <c r="D1501" s="771"/>
      <c r="E1501" s="771"/>
      <c r="F1501" s="771"/>
      <c r="G1501" s="771"/>
      <c r="H1501" s="771"/>
      <c r="I1501" s="771"/>
      <c r="J1501" s="771"/>
      <c r="K1501" s="805"/>
      <c r="L1501" s="805"/>
      <c r="M1501" s="771"/>
      <c r="N1501" s="771"/>
      <c r="O1501" s="771"/>
      <c r="P1501" s="771"/>
      <c r="Q1501" s="771"/>
      <c r="R1501" s="954"/>
      <c r="S1501" s="954"/>
      <c r="T1501" s="954"/>
      <c r="U1501" s="771"/>
      <c r="V1501" s="771"/>
      <c r="W1501" s="771"/>
      <c r="X1501" s="771"/>
    </row>
    <row r="1502" spans="1:24" s="772" customFormat="1" ht="19.5" x14ac:dyDescent="0.3">
      <c r="A1502" s="771"/>
      <c r="B1502" s="771"/>
      <c r="C1502" s="771"/>
      <c r="D1502" s="771"/>
      <c r="E1502" s="771"/>
      <c r="F1502" s="771"/>
      <c r="G1502" s="771"/>
      <c r="H1502" s="771"/>
      <c r="I1502" s="771"/>
      <c r="J1502" s="771"/>
      <c r="K1502" s="805"/>
      <c r="L1502" s="805"/>
      <c r="M1502" s="771"/>
      <c r="N1502" s="771"/>
      <c r="O1502" s="771"/>
      <c r="P1502" s="771"/>
      <c r="Q1502" s="771"/>
      <c r="R1502" s="954"/>
      <c r="S1502" s="954"/>
      <c r="T1502" s="954"/>
      <c r="U1502" s="771"/>
      <c r="V1502" s="771"/>
      <c r="W1502" s="771"/>
      <c r="X1502" s="771"/>
    </row>
    <row r="1503" spans="1:24" s="772" customFormat="1" ht="19.5" x14ac:dyDescent="0.3">
      <c r="A1503" s="771"/>
      <c r="B1503" s="771"/>
      <c r="C1503" s="771"/>
      <c r="D1503" s="771"/>
      <c r="E1503" s="771"/>
      <c r="F1503" s="771"/>
      <c r="G1503" s="771"/>
      <c r="H1503" s="771"/>
      <c r="I1503" s="771"/>
      <c r="J1503" s="771"/>
      <c r="K1503" s="805"/>
      <c r="L1503" s="805"/>
      <c r="M1503" s="771"/>
      <c r="N1503" s="771"/>
      <c r="O1503" s="771"/>
      <c r="P1503" s="771"/>
      <c r="Q1503" s="771"/>
      <c r="R1503" s="954"/>
      <c r="S1503" s="954"/>
      <c r="T1503" s="954"/>
      <c r="U1503" s="771"/>
      <c r="V1503" s="771"/>
      <c r="W1503" s="771"/>
      <c r="X1503" s="771"/>
    </row>
    <row r="1504" spans="1:24" s="772" customFormat="1" ht="19.5" x14ac:dyDescent="0.3">
      <c r="A1504" s="771"/>
      <c r="B1504" s="771"/>
      <c r="C1504" s="771"/>
      <c r="D1504" s="771"/>
      <c r="E1504" s="771"/>
      <c r="F1504" s="771"/>
      <c r="G1504" s="771"/>
      <c r="H1504" s="771"/>
      <c r="I1504" s="771"/>
      <c r="J1504" s="771"/>
      <c r="K1504" s="805"/>
      <c r="L1504" s="805"/>
      <c r="M1504" s="771"/>
      <c r="N1504" s="771"/>
      <c r="O1504" s="771"/>
      <c r="P1504" s="771"/>
      <c r="Q1504" s="771"/>
      <c r="R1504" s="954"/>
      <c r="S1504" s="954"/>
      <c r="T1504" s="954"/>
      <c r="U1504" s="771"/>
      <c r="V1504" s="771"/>
      <c r="W1504" s="771"/>
      <c r="X1504" s="771"/>
    </row>
    <row r="1505" spans="1:24" s="772" customFormat="1" ht="19.5" x14ac:dyDescent="0.3">
      <c r="A1505" s="771"/>
      <c r="B1505" s="771"/>
      <c r="C1505" s="771"/>
      <c r="D1505" s="771"/>
      <c r="E1505" s="771"/>
      <c r="F1505" s="771"/>
      <c r="G1505" s="771"/>
      <c r="H1505" s="771"/>
      <c r="I1505" s="771"/>
      <c r="J1505" s="771"/>
      <c r="K1505" s="805"/>
      <c r="L1505" s="805"/>
      <c r="M1505" s="771"/>
      <c r="N1505" s="771"/>
      <c r="O1505" s="771"/>
      <c r="P1505" s="771"/>
      <c r="Q1505" s="771"/>
      <c r="R1505" s="954"/>
      <c r="S1505" s="954"/>
      <c r="T1505" s="954"/>
      <c r="U1505" s="771"/>
      <c r="V1505" s="771"/>
      <c r="W1505" s="771"/>
      <c r="X1505" s="771"/>
    </row>
    <row r="1506" spans="1:24" s="772" customFormat="1" ht="19.5" x14ac:dyDescent="0.3">
      <c r="A1506" s="771"/>
      <c r="B1506" s="771"/>
      <c r="C1506" s="771"/>
      <c r="D1506" s="771"/>
      <c r="E1506" s="771"/>
      <c r="F1506" s="771"/>
      <c r="G1506" s="771"/>
      <c r="H1506" s="771"/>
      <c r="I1506" s="771"/>
      <c r="J1506" s="771"/>
      <c r="K1506" s="805"/>
      <c r="L1506" s="805"/>
      <c r="M1506" s="771"/>
      <c r="N1506" s="771"/>
      <c r="O1506" s="771"/>
      <c r="P1506" s="771"/>
      <c r="Q1506" s="771"/>
      <c r="R1506" s="954"/>
      <c r="S1506" s="954"/>
      <c r="T1506" s="954"/>
      <c r="U1506" s="771"/>
      <c r="V1506" s="771"/>
      <c r="W1506" s="771"/>
      <c r="X1506" s="771"/>
    </row>
    <row r="1507" spans="1:24" s="772" customFormat="1" ht="19.5" x14ac:dyDescent="0.3">
      <c r="A1507" s="771"/>
      <c r="B1507" s="771"/>
      <c r="C1507" s="771"/>
      <c r="D1507" s="771"/>
      <c r="E1507" s="771"/>
      <c r="F1507" s="771"/>
      <c r="G1507" s="771"/>
      <c r="H1507" s="771"/>
      <c r="I1507" s="771"/>
      <c r="J1507" s="771"/>
      <c r="K1507" s="805"/>
      <c r="L1507" s="805"/>
      <c r="M1507" s="771"/>
      <c r="N1507" s="771"/>
      <c r="O1507" s="771"/>
      <c r="P1507" s="771"/>
      <c r="Q1507" s="771"/>
      <c r="R1507" s="954"/>
      <c r="S1507" s="954"/>
      <c r="T1507" s="954"/>
      <c r="U1507" s="771"/>
      <c r="V1507" s="771"/>
      <c r="W1507" s="771"/>
      <c r="X1507" s="771"/>
    </row>
    <row r="1508" spans="1:24" s="772" customFormat="1" ht="19.5" x14ac:dyDescent="0.3">
      <c r="A1508" s="771"/>
      <c r="B1508" s="771"/>
      <c r="C1508" s="771"/>
      <c r="D1508" s="771"/>
      <c r="E1508" s="771"/>
      <c r="F1508" s="771"/>
      <c r="G1508" s="771"/>
      <c r="H1508" s="771"/>
      <c r="I1508" s="771"/>
      <c r="J1508" s="771"/>
      <c r="K1508" s="805"/>
      <c r="L1508" s="805"/>
      <c r="M1508" s="771"/>
      <c r="N1508" s="771"/>
      <c r="O1508" s="771"/>
      <c r="P1508" s="771"/>
      <c r="Q1508" s="771"/>
      <c r="R1508" s="954"/>
      <c r="S1508" s="954"/>
      <c r="T1508" s="954"/>
      <c r="U1508" s="771"/>
      <c r="V1508" s="771"/>
      <c r="W1508" s="771"/>
      <c r="X1508" s="771"/>
    </row>
    <row r="1509" spans="1:24" s="772" customFormat="1" ht="19.5" x14ac:dyDescent="0.3">
      <c r="A1509" s="771"/>
      <c r="B1509" s="771"/>
      <c r="C1509" s="771"/>
      <c r="D1509" s="771"/>
      <c r="E1509" s="771"/>
      <c r="F1509" s="771"/>
      <c r="G1509" s="771"/>
      <c r="H1509" s="771"/>
      <c r="I1509" s="771"/>
      <c r="J1509" s="771"/>
      <c r="K1509" s="805"/>
      <c r="L1509" s="805"/>
      <c r="M1509" s="771"/>
      <c r="N1509" s="771"/>
      <c r="O1509" s="771"/>
      <c r="P1509" s="771"/>
      <c r="Q1509" s="771"/>
      <c r="R1509" s="954"/>
      <c r="S1509" s="954"/>
      <c r="T1509" s="954"/>
      <c r="U1509" s="771"/>
      <c r="V1509" s="771"/>
      <c r="W1509" s="771"/>
      <c r="X1509" s="771"/>
    </row>
    <row r="1510" spans="1:24" s="772" customFormat="1" ht="19.5" x14ac:dyDescent="0.3">
      <c r="A1510" s="771"/>
      <c r="B1510" s="771"/>
      <c r="C1510" s="771"/>
      <c r="D1510" s="771"/>
      <c r="E1510" s="771"/>
      <c r="F1510" s="771"/>
      <c r="G1510" s="771"/>
      <c r="H1510" s="771"/>
      <c r="I1510" s="771"/>
      <c r="J1510" s="771"/>
      <c r="K1510" s="805"/>
      <c r="L1510" s="805"/>
      <c r="M1510" s="771"/>
      <c r="N1510" s="771"/>
      <c r="O1510" s="771"/>
      <c r="P1510" s="771"/>
      <c r="Q1510" s="771"/>
      <c r="R1510" s="954"/>
      <c r="S1510" s="954"/>
      <c r="T1510" s="954"/>
      <c r="U1510" s="771"/>
      <c r="V1510" s="771"/>
      <c r="W1510" s="771"/>
      <c r="X1510" s="771"/>
    </row>
    <row r="1511" spans="1:24" s="772" customFormat="1" ht="19.5" x14ac:dyDescent="0.3">
      <c r="A1511" s="771"/>
      <c r="B1511" s="771"/>
      <c r="C1511" s="771"/>
      <c r="D1511" s="771"/>
      <c r="E1511" s="771"/>
      <c r="F1511" s="771"/>
      <c r="G1511" s="771"/>
      <c r="H1511" s="771"/>
      <c r="I1511" s="771"/>
      <c r="J1511" s="771"/>
      <c r="K1511" s="805"/>
      <c r="L1511" s="805"/>
      <c r="M1511" s="771"/>
      <c r="N1511" s="771"/>
      <c r="O1511" s="771"/>
      <c r="P1511" s="771"/>
      <c r="Q1511" s="771"/>
      <c r="R1511" s="954"/>
      <c r="S1511" s="954"/>
      <c r="T1511" s="954"/>
      <c r="U1511" s="771"/>
      <c r="V1511" s="771"/>
      <c r="W1511" s="771"/>
      <c r="X1511" s="771"/>
    </row>
    <row r="1512" spans="1:24" s="772" customFormat="1" ht="19.5" x14ac:dyDescent="0.3">
      <c r="A1512" s="771"/>
      <c r="B1512" s="771"/>
      <c r="C1512" s="771"/>
      <c r="D1512" s="771"/>
      <c r="E1512" s="771"/>
      <c r="F1512" s="771"/>
      <c r="G1512" s="771"/>
      <c r="H1512" s="771"/>
      <c r="I1512" s="771"/>
      <c r="J1512" s="771"/>
      <c r="K1512" s="805"/>
      <c r="L1512" s="805"/>
      <c r="M1512" s="771"/>
      <c r="N1512" s="771"/>
      <c r="O1512" s="771"/>
      <c r="P1512" s="771"/>
      <c r="Q1512" s="771"/>
      <c r="R1512" s="954"/>
      <c r="S1512" s="954"/>
      <c r="T1512" s="954"/>
      <c r="U1512" s="771"/>
      <c r="V1512" s="771"/>
      <c r="W1512" s="771"/>
      <c r="X1512" s="771"/>
    </row>
    <row r="1513" spans="1:24" s="772" customFormat="1" ht="19.5" x14ac:dyDescent="0.3">
      <c r="A1513" s="771"/>
      <c r="B1513" s="771"/>
      <c r="C1513" s="771"/>
      <c r="D1513" s="771"/>
      <c r="E1513" s="771"/>
      <c r="F1513" s="771"/>
      <c r="G1513" s="771"/>
      <c r="H1513" s="771"/>
      <c r="I1513" s="771"/>
      <c r="J1513" s="771"/>
      <c r="K1513" s="805"/>
      <c r="L1513" s="805"/>
      <c r="M1513" s="771"/>
      <c r="N1513" s="771"/>
      <c r="O1513" s="771"/>
      <c r="P1513" s="771"/>
      <c r="Q1513" s="771"/>
      <c r="R1513" s="954"/>
      <c r="S1513" s="954"/>
      <c r="T1513" s="954"/>
      <c r="U1513" s="771"/>
      <c r="V1513" s="771"/>
      <c r="W1513" s="771"/>
      <c r="X1513" s="771"/>
    </row>
    <row r="1514" spans="1:24" s="772" customFormat="1" ht="19.5" x14ac:dyDescent="0.3">
      <c r="A1514" s="771"/>
      <c r="B1514" s="771"/>
      <c r="C1514" s="771"/>
      <c r="D1514" s="771"/>
      <c r="E1514" s="771"/>
      <c r="F1514" s="771"/>
      <c r="G1514" s="771"/>
      <c r="H1514" s="771"/>
      <c r="I1514" s="771"/>
      <c r="J1514" s="771"/>
      <c r="K1514" s="805"/>
      <c r="L1514" s="805"/>
      <c r="M1514" s="771"/>
      <c r="N1514" s="771"/>
      <c r="O1514" s="771"/>
      <c r="P1514" s="771"/>
      <c r="Q1514" s="771"/>
      <c r="R1514" s="954"/>
      <c r="S1514" s="954"/>
      <c r="T1514" s="954"/>
      <c r="U1514" s="771"/>
      <c r="V1514" s="771"/>
      <c r="W1514" s="771"/>
      <c r="X1514" s="771"/>
    </row>
    <row r="1515" spans="1:24" s="772" customFormat="1" ht="19.5" x14ac:dyDescent="0.3">
      <c r="A1515" s="771"/>
      <c r="B1515" s="771"/>
      <c r="C1515" s="771"/>
      <c r="D1515" s="771"/>
      <c r="E1515" s="771"/>
      <c r="F1515" s="771"/>
      <c r="G1515" s="771"/>
      <c r="H1515" s="771"/>
      <c r="I1515" s="771"/>
      <c r="J1515" s="771"/>
      <c r="K1515" s="805"/>
      <c r="L1515" s="805"/>
      <c r="M1515" s="771"/>
      <c r="N1515" s="771"/>
      <c r="O1515" s="771"/>
      <c r="P1515" s="771"/>
      <c r="Q1515" s="771"/>
      <c r="R1515" s="954"/>
      <c r="S1515" s="954"/>
      <c r="T1515" s="954"/>
      <c r="U1515" s="771"/>
      <c r="V1515" s="771"/>
      <c r="W1515" s="771"/>
      <c r="X1515" s="771"/>
    </row>
    <row r="1516" spans="1:24" s="772" customFormat="1" ht="19.5" x14ac:dyDescent="0.3">
      <c r="A1516" s="771"/>
      <c r="B1516" s="771"/>
      <c r="C1516" s="771"/>
      <c r="D1516" s="771"/>
      <c r="E1516" s="771"/>
      <c r="F1516" s="771"/>
      <c r="G1516" s="771"/>
      <c r="H1516" s="771"/>
      <c r="I1516" s="771"/>
      <c r="J1516" s="771"/>
      <c r="K1516" s="805"/>
      <c r="L1516" s="805"/>
      <c r="M1516" s="771"/>
      <c r="N1516" s="771"/>
      <c r="O1516" s="771"/>
      <c r="P1516" s="771"/>
      <c r="Q1516" s="771"/>
      <c r="R1516" s="954"/>
      <c r="S1516" s="954"/>
      <c r="T1516" s="954"/>
      <c r="U1516" s="771"/>
      <c r="V1516" s="771"/>
      <c r="W1516" s="771"/>
      <c r="X1516" s="771"/>
    </row>
    <row r="1517" spans="1:24" s="772" customFormat="1" ht="19.5" x14ac:dyDescent="0.3">
      <c r="A1517" s="771"/>
      <c r="B1517" s="771"/>
      <c r="C1517" s="771"/>
      <c r="D1517" s="771"/>
      <c r="E1517" s="771"/>
      <c r="F1517" s="771"/>
      <c r="G1517" s="771"/>
      <c r="H1517" s="771"/>
      <c r="I1517" s="771"/>
      <c r="J1517" s="771"/>
      <c r="K1517" s="805"/>
      <c r="L1517" s="805"/>
      <c r="M1517" s="771"/>
      <c r="N1517" s="771"/>
      <c r="O1517" s="771"/>
      <c r="P1517" s="771"/>
      <c r="Q1517" s="771"/>
      <c r="R1517" s="954"/>
      <c r="S1517" s="954"/>
      <c r="T1517" s="954"/>
      <c r="U1517" s="771"/>
      <c r="V1517" s="771"/>
      <c r="W1517" s="771"/>
      <c r="X1517" s="771"/>
    </row>
    <row r="1518" spans="1:24" s="772" customFormat="1" ht="19.5" x14ac:dyDescent="0.3">
      <c r="A1518" s="771"/>
      <c r="B1518" s="771"/>
      <c r="C1518" s="771"/>
      <c r="D1518" s="771"/>
      <c r="E1518" s="771"/>
      <c r="F1518" s="771"/>
      <c r="G1518" s="771"/>
      <c r="H1518" s="771"/>
      <c r="I1518" s="771"/>
      <c r="J1518" s="771"/>
      <c r="K1518" s="805"/>
      <c r="L1518" s="805"/>
      <c r="M1518" s="771"/>
      <c r="N1518" s="771"/>
      <c r="O1518" s="771"/>
      <c r="P1518" s="771"/>
      <c r="Q1518" s="771"/>
      <c r="R1518" s="954"/>
      <c r="S1518" s="954"/>
      <c r="T1518" s="954"/>
      <c r="U1518" s="771"/>
      <c r="V1518" s="771"/>
      <c r="W1518" s="771"/>
      <c r="X1518" s="771"/>
    </row>
    <row r="1519" spans="1:24" s="772" customFormat="1" ht="19.5" x14ac:dyDescent="0.3">
      <c r="A1519" s="771"/>
      <c r="B1519" s="771"/>
      <c r="C1519" s="771"/>
      <c r="D1519" s="771"/>
      <c r="E1519" s="771"/>
      <c r="F1519" s="771"/>
      <c r="G1519" s="771"/>
      <c r="H1519" s="771"/>
      <c r="I1519" s="771"/>
      <c r="J1519" s="771"/>
      <c r="K1519" s="805"/>
      <c r="L1519" s="805"/>
      <c r="M1519" s="771"/>
      <c r="N1519" s="771"/>
      <c r="O1519" s="771"/>
      <c r="P1519" s="771"/>
      <c r="Q1519" s="771"/>
      <c r="R1519" s="954"/>
      <c r="S1519" s="954"/>
      <c r="T1519" s="954"/>
      <c r="U1519" s="771"/>
      <c r="V1519" s="771"/>
      <c r="W1519" s="771"/>
      <c r="X1519" s="771"/>
    </row>
    <row r="1520" spans="1:24" s="772" customFormat="1" ht="19.5" x14ac:dyDescent="0.3">
      <c r="A1520" s="771"/>
      <c r="B1520" s="771"/>
      <c r="C1520" s="771"/>
      <c r="D1520" s="771"/>
      <c r="E1520" s="771"/>
      <c r="F1520" s="771"/>
      <c r="G1520" s="771"/>
      <c r="H1520" s="771"/>
      <c r="I1520" s="771"/>
      <c r="J1520" s="771"/>
      <c r="K1520" s="805"/>
      <c r="L1520" s="805"/>
      <c r="M1520" s="771"/>
      <c r="N1520" s="771"/>
      <c r="O1520" s="771"/>
      <c r="P1520" s="771"/>
      <c r="Q1520" s="771"/>
      <c r="R1520" s="954"/>
      <c r="S1520" s="954"/>
      <c r="T1520" s="954"/>
      <c r="U1520" s="771"/>
      <c r="V1520" s="771"/>
      <c r="W1520" s="771"/>
      <c r="X1520" s="771"/>
    </row>
    <row r="1521" spans="1:24" s="772" customFormat="1" ht="19.5" x14ac:dyDescent="0.3">
      <c r="A1521" s="771"/>
      <c r="B1521" s="771"/>
      <c r="C1521" s="771"/>
      <c r="D1521" s="771"/>
      <c r="E1521" s="771"/>
      <c r="F1521" s="771"/>
      <c r="G1521" s="771"/>
      <c r="H1521" s="771"/>
      <c r="I1521" s="771"/>
      <c r="J1521" s="771"/>
      <c r="K1521" s="805"/>
      <c r="L1521" s="805"/>
      <c r="M1521" s="771"/>
      <c r="N1521" s="771"/>
      <c r="O1521" s="771"/>
      <c r="P1521" s="771"/>
      <c r="Q1521" s="771"/>
      <c r="R1521" s="954"/>
      <c r="S1521" s="954"/>
      <c r="T1521" s="954"/>
      <c r="U1521" s="771"/>
      <c r="V1521" s="771"/>
      <c r="W1521" s="771"/>
      <c r="X1521" s="771"/>
    </row>
    <row r="1522" spans="1:24" s="772" customFormat="1" ht="19.5" x14ac:dyDescent="0.3">
      <c r="A1522" s="771"/>
      <c r="B1522" s="771"/>
      <c r="C1522" s="771"/>
      <c r="D1522" s="771"/>
      <c r="E1522" s="771"/>
      <c r="F1522" s="771"/>
      <c r="G1522" s="771"/>
      <c r="H1522" s="771"/>
      <c r="I1522" s="771"/>
      <c r="J1522" s="771"/>
      <c r="K1522" s="805"/>
      <c r="L1522" s="805"/>
      <c r="M1522" s="771"/>
      <c r="N1522" s="771"/>
      <c r="O1522" s="771"/>
      <c r="P1522" s="771"/>
      <c r="Q1522" s="771"/>
      <c r="R1522" s="954"/>
      <c r="S1522" s="954"/>
      <c r="T1522" s="954"/>
      <c r="U1522" s="771"/>
      <c r="V1522" s="771"/>
      <c r="W1522" s="771"/>
      <c r="X1522" s="771"/>
    </row>
    <row r="1523" spans="1:24" s="772" customFormat="1" ht="19.5" x14ac:dyDescent="0.3">
      <c r="A1523" s="771"/>
      <c r="B1523" s="771"/>
      <c r="C1523" s="771"/>
      <c r="D1523" s="771"/>
      <c r="E1523" s="771"/>
      <c r="F1523" s="771"/>
      <c r="G1523" s="771"/>
      <c r="H1523" s="771"/>
      <c r="I1523" s="771"/>
      <c r="J1523" s="771"/>
      <c r="K1523" s="805"/>
      <c r="L1523" s="805"/>
      <c r="M1523" s="771"/>
      <c r="N1523" s="771"/>
      <c r="O1523" s="771"/>
      <c r="P1523" s="771"/>
      <c r="Q1523" s="771"/>
      <c r="R1523" s="954"/>
      <c r="S1523" s="954"/>
      <c r="T1523" s="954"/>
      <c r="U1523" s="771"/>
      <c r="V1523" s="771"/>
      <c r="W1523" s="771"/>
      <c r="X1523" s="771"/>
    </row>
    <row r="1524" spans="1:24" s="772" customFormat="1" ht="19.5" x14ac:dyDescent="0.3">
      <c r="A1524" s="771"/>
      <c r="B1524" s="771"/>
      <c r="C1524" s="771"/>
      <c r="D1524" s="771"/>
      <c r="E1524" s="771"/>
      <c r="F1524" s="771"/>
      <c r="G1524" s="771"/>
      <c r="H1524" s="771"/>
      <c r="I1524" s="771"/>
      <c r="J1524" s="771"/>
      <c r="K1524" s="805"/>
      <c r="L1524" s="805"/>
      <c r="M1524" s="771"/>
      <c r="N1524" s="771"/>
      <c r="O1524" s="771"/>
      <c r="P1524" s="771"/>
      <c r="Q1524" s="771"/>
      <c r="R1524" s="954"/>
      <c r="S1524" s="954"/>
      <c r="T1524" s="954"/>
      <c r="U1524" s="771"/>
      <c r="V1524" s="771"/>
      <c r="W1524" s="771"/>
      <c r="X1524" s="771"/>
    </row>
    <row r="1525" spans="1:24" s="772" customFormat="1" ht="19.5" x14ac:dyDescent="0.3">
      <c r="A1525" s="771"/>
      <c r="B1525" s="771"/>
      <c r="C1525" s="771"/>
      <c r="D1525" s="771"/>
      <c r="E1525" s="771"/>
      <c r="F1525" s="771"/>
      <c r="G1525" s="771"/>
      <c r="H1525" s="771"/>
      <c r="I1525" s="771"/>
      <c r="J1525" s="771"/>
      <c r="K1525" s="805"/>
      <c r="L1525" s="805"/>
      <c r="M1525" s="771"/>
      <c r="N1525" s="771"/>
      <c r="O1525" s="771"/>
      <c r="P1525" s="771"/>
      <c r="Q1525" s="771"/>
      <c r="R1525" s="954"/>
      <c r="S1525" s="954"/>
      <c r="T1525" s="954"/>
      <c r="U1525" s="771"/>
      <c r="V1525" s="771"/>
      <c r="W1525" s="771"/>
      <c r="X1525" s="771"/>
    </row>
    <row r="1526" spans="1:24" s="772" customFormat="1" ht="19.5" x14ac:dyDescent="0.3">
      <c r="A1526" s="771"/>
      <c r="B1526" s="771"/>
      <c r="C1526" s="771"/>
      <c r="D1526" s="771"/>
      <c r="E1526" s="771"/>
      <c r="F1526" s="771"/>
      <c r="G1526" s="771"/>
      <c r="H1526" s="771"/>
      <c r="I1526" s="771"/>
      <c r="J1526" s="771"/>
      <c r="K1526" s="805"/>
      <c r="L1526" s="805"/>
      <c r="M1526" s="771"/>
      <c r="N1526" s="771"/>
      <c r="O1526" s="771"/>
      <c r="P1526" s="771"/>
      <c r="Q1526" s="771"/>
      <c r="R1526" s="954"/>
      <c r="S1526" s="954"/>
      <c r="T1526" s="954"/>
      <c r="U1526" s="771"/>
      <c r="V1526" s="771"/>
      <c r="W1526" s="771"/>
      <c r="X1526" s="771"/>
    </row>
    <row r="1527" spans="1:24" s="772" customFormat="1" ht="19.5" x14ac:dyDescent="0.3">
      <c r="A1527" s="771"/>
      <c r="B1527" s="771"/>
      <c r="C1527" s="771"/>
      <c r="D1527" s="771"/>
      <c r="E1527" s="771"/>
      <c r="F1527" s="771"/>
      <c r="G1527" s="771"/>
      <c r="H1527" s="771"/>
      <c r="I1527" s="771"/>
      <c r="J1527" s="771"/>
      <c r="K1527" s="805"/>
      <c r="L1527" s="805"/>
      <c r="M1527" s="771"/>
      <c r="N1527" s="771"/>
      <c r="O1527" s="771"/>
      <c r="P1527" s="771"/>
      <c r="Q1527" s="771"/>
      <c r="R1527" s="954"/>
      <c r="S1527" s="954"/>
      <c r="T1527" s="954"/>
      <c r="U1527" s="771"/>
      <c r="V1527" s="771"/>
      <c r="W1527" s="771"/>
      <c r="X1527" s="771"/>
    </row>
    <row r="1528" spans="1:24" s="772" customFormat="1" ht="19.5" x14ac:dyDescent="0.3">
      <c r="A1528" s="771"/>
      <c r="B1528" s="771"/>
      <c r="C1528" s="771"/>
      <c r="D1528" s="771"/>
      <c r="E1528" s="771"/>
      <c r="F1528" s="771"/>
      <c r="G1528" s="771"/>
      <c r="H1528" s="771"/>
      <c r="I1528" s="771"/>
      <c r="J1528" s="771"/>
      <c r="K1528" s="805"/>
      <c r="L1528" s="805"/>
      <c r="M1528" s="771"/>
      <c r="N1528" s="771"/>
      <c r="O1528" s="771"/>
      <c r="P1528" s="771"/>
      <c r="Q1528" s="771"/>
      <c r="R1528" s="954"/>
      <c r="S1528" s="954"/>
      <c r="T1528" s="954"/>
      <c r="U1528" s="771"/>
      <c r="V1528" s="771"/>
      <c r="W1528" s="771"/>
      <c r="X1528" s="771"/>
    </row>
    <row r="1529" spans="1:24" ht="19.5" x14ac:dyDescent="0.3">
      <c r="A1529" s="764"/>
      <c r="B1529" s="764"/>
      <c r="C1529" s="764"/>
      <c r="D1529" s="764"/>
      <c r="E1529" s="764"/>
      <c r="F1529" s="764"/>
      <c r="G1529" s="764"/>
      <c r="H1529" s="764"/>
      <c r="I1529" s="764"/>
      <c r="J1529" s="764"/>
      <c r="K1529" s="920"/>
      <c r="L1529" s="920"/>
      <c r="M1529" s="764"/>
      <c r="N1529" s="955"/>
      <c r="O1529" s="764"/>
      <c r="P1529" s="764"/>
      <c r="Q1529" s="764"/>
      <c r="R1529" s="930"/>
      <c r="S1529" s="930"/>
      <c r="T1529" s="930"/>
      <c r="U1529" s="764"/>
      <c r="V1529" s="764"/>
      <c r="W1529" s="764"/>
      <c r="X1529" s="764"/>
    </row>
    <row r="1530" spans="1:24" ht="19.5" x14ac:dyDescent="0.3">
      <c r="A1530" s="764"/>
      <c r="B1530" s="764"/>
      <c r="C1530" s="764"/>
      <c r="D1530" s="764"/>
      <c r="E1530" s="764"/>
      <c r="F1530" s="764"/>
      <c r="G1530" s="764"/>
      <c r="H1530" s="764"/>
      <c r="I1530" s="764"/>
      <c r="J1530" s="764"/>
      <c r="K1530" s="920"/>
      <c r="L1530" s="920"/>
      <c r="M1530" s="764"/>
      <c r="N1530" s="955"/>
      <c r="O1530" s="764"/>
      <c r="P1530" s="764"/>
      <c r="Q1530" s="764"/>
      <c r="R1530" s="930"/>
      <c r="S1530" s="930"/>
      <c r="T1530" s="930"/>
      <c r="U1530" s="764"/>
      <c r="V1530" s="764"/>
      <c r="W1530" s="764"/>
      <c r="X1530" s="764"/>
    </row>
    <row r="1531" spans="1:24" ht="19.5" x14ac:dyDescent="0.3">
      <c r="A1531" s="764"/>
      <c r="B1531" s="764"/>
      <c r="C1531" s="764"/>
      <c r="D1531" s="764"/>
      <c r="E1531" s="764"/>
      <c r="F1531" s="764"/>
      <c r="G1531" s="764"/>
      <c r="H1531" s="764"/>
      <c r="I1531" s="764"/>
      <c r="J1531" s="764"/>
      <c r="K1531" s="920"/>
      <c r="L1531" s="920"/>
      <c r="M1531" s="764"/>
      <c r="N1531" s="955"/>
      <c r="O1531" s="764"/>
      <c r="P1531" s="764"/>
      <c r="Q1531" s="764"/>
      <c r="R1531" s="930"/>
      <c r="S1531" s="930"/>
      <c r="T1531" s="930"/>
      <c r="U1531" s="764"/>
      <c r="V1531" s="764"/>
      <c r="W1531" s="764"/>
      <c r="X1531" s="764"/>
    </row>
    <row r="1532" spans="1:24" ht="19.5" x14ac:dyDescent="0.3">
      <c r="A1532" s="764"/>
      <c r="B1532" s="764"/>
      <c r="C1532" s="764"/>
      <c r="D1532" s="764"/>
      <c r="E1532" s="764"/>
      <c r="F1532" s="764"/>
      <c r="G1532" s="764"/>
      <c r="H1532" s="764"/>
      <c r="I1532" s="764"/>
      <c r="J1532" s="764"/>
      <c r="K1532" s="920"/>
      <c r="L1532" s="920"/>
      <c r="M1532" s="764"/>
      <c r="N1532" s="955"/>
      <c r="O1532" s="764"/>
      <c r="P1532" s="764"/>
      <c r="Q1532" s="764"/>
      <c r="R1532" s="930"/>
      <c r="S1532" s="930"/>
      <c r="T1532" s="930"/>
      <c r="U1532" s="764"/>
      <c r="V1532" s="764"/>
      <c r="W1532" s="764"/>
      <c r="X1532" s="764"/>
    </row>
    <row r="1533" spans="1:24" ht="19.5" x14ac:dyDescent="0.3">
      <c r="A1533" s="764"/>
      <c r="B1533" s="764"/>
      <c r="C1533" s="764"/>
      <c r="D1533" s="764"/>
      <c r="E1533" s="764"/>
      <c r="F1533" s="764"/>
      <c r="G1533" s="764"/>
      <c r="H1533" s="764"/>
      <c r="I1533" s="764"/>
      <c r="J1533" s="764"/>
      <c r="K1533" s="920"/>
      <c r="L1533" s="920"/>
      <c r="M1533" s="764"/>
      <c r="N1533" s="955"/>
      <c r="O1533" s="764"/>
      <c r="P1533" s="764"/>
      <c r="Q1533" s="764"/>
      <c r="R1533" s="930"/>
      <c r="S1533" s="930"/>
      <c r="T1533" s="930"/>
      <c r="U1533" s="764"/>
      <c r="V1533" s="764"/>
      <c r="W1533" s="764"/>
      <c r="X1533" s="764"/>
    </row>
    <row r="1534" spans="1:24" ht="19.5" x14ac:dyDescent="0.3">
      <c r="A1534" s="764"/>
      <c r="B1534" s="764"/>
      <c r="C1534" s="764"/>
      <c r="D1534" s="764"/>
      <c r="E1534" s="764"/>
      <c r="F1534" s="764"/>
      <c r="G1534" s="764"/>
      <c r="H1534" s="764"/>
      <c r="I1534" s="764"/>
      <c r="J1534" s="764"/>
      <c r="K1534" s="920"/>
      <c r="L1534" s="920"/>
      <c r="M1534" s="764"/>
      <c r="N1534" s="955"/>
      <c r="O1534" s="764"/>
      <c r="P1534" s="764"/>
      <c r="Q1534" s="764"/>
      <c r="R1534" s="930"/>
      <c r="S1534" s="930"/>
      <c r="T1534" s="930"/>
      <c r="U1534" s="764"/>
      <c r="V1534" s="764"/>
      <c r="W1534" s="764"/>
      <c r="X1534" s="764"/>
    </row>
    <row r="1535" spans="1:24" ht="19.5" x14ac:dyDescent="0.3">
      <c r="A1535" s="764"/>
      <c r="B1535" s="764"/>
      <c r="C1535" s="764"/>
      <c r="D1535" s="764"/>
      <c r="E1535" s="764"/>
      <c r="F1535" s="764"/>
      <c r="G1535" s="764"/>
      <c r="H1535" s="764"/>
      <c r="I1535" s="764"/>
      <c r="J1535" s="764"/>
      <c r="K1535" s="956"/>
      <c r="L1535" s="956"/>
      <c r="M1535" s="764"/>
      <c r="N1535" s="955"/>
      <c r="O1535" s="764"/>
      <c r="P1535" s="764"/>
      <c r="Q1535" s="764"/>
      <c r="R1535" s="930"/>
      <c r="S1535" s="930"/>
      <c r="T1535" s="930"/>
      <c r="U1535" s="764"/>
      <c r="V1535" s="764"/>
      <c r="W1535" s="764"/>
      <c r="X1535" s="764"/>
    </row>
    <row r="1536" spans="1:24" ht="19.5" x14ac:dyDescent="0.3">
      <c r="A1536" s="764"/>
      <c r="B1536" s="764"/>
      <c r="C1536" s="764"/>
      <c r="D1536" s="764"/>
      <c r="E1536" s="764"/>
      <c r="F1536" s="764"/>
      <c r="G1536" s="764"/>
      <c r="H1536" s="764"/>
      <c r="I1536" s="764"/>
      <c r="J1536" s="764"/>
      <c r="K1536" s="956"/>
      <c r="L1536" s="956"/>
      <c r="M1536" s="764"/>
      <c r="N1536" s="955"/>
      <c r="O1536" s="764"/>
      <c r="P1536" s="764"/>
      <c r="Q1536" s="764"/>
      <c r="R1536" s="930"/>
      <c r="S1536" s="930"/>
      <c r="T1536" s="930"/>
      <c r="U1536" s="764"/>
      <c r="V1536" s="764"/>
      <c r="W1536" s="764"/>
      <c r="X1536" s="764"/>
    </row>
    <row r="1537" spans="1:24" ht="19.5" x14ac:dyDescent="0.3">
      <c r="A1537" s="764"/>
      <c r="B1537" s="764"/>
      <c r="C1537" s="764"/>
      <c r="D1537" s="764"/>
      <c r="E1537" s="764"/>
      <c r="F1537" s="764"/>
      <c r="G1537" s="764"/>
      <c r="H1537" s="764"/>
      <c r="I1537" s="764"/>
      <c r="J1537" s="764"/>
      <c r="K1537" s="956"/>
      <c r="L1537" s="956"/>
      <c r="M1537" s="764"/>
      <c r="N1537" s="764"/>
      <c r="O1537" s="764"/>
      <c r="P1537" s="764"/>
      <c r="Q1537" s="764"/>
      <c r="R1537" s="930"/>
      <c r="S1537" s="930"/>
      <c r="T1537" s="930"/>
      <c r="U1537" s="764"/>
      <c r="V1537" s="764"/>
      <c r="W1537" s="764"/>
      <c r="X1537" s="764"/>
    </row>
    <row r="1538" spans="1:24" ht="19.5" x14ac:dyDescent="0.3">
      <c r="A1538" s="764"/>
      <c r="B1538" s="764"/>
      <c r="C1538" s="764"/>
      <c r="D1538" s="764"/>
      <c r="E1538" s="764"/>
      <c r="F1538" s="764"/>
      <c r="G1538" s="764"/>
      <c r="H1538" s="764"/>
      <c r="I1538" s="764"/>
      <c r="J1538" s="764"/>
      <c r="K1538" s="956"/>
      <c r="L1538" s="956"/>
      <c r="M1538" s="764"/>
      <c r="N1538" s="764"/>
      <c r="O1538" s="764"/>
      <c r="P1538" s="764"/>
      <c r="Q1538" s="764"/>
      <c r="R1538" s="930"/>
      <c r="S1538" s="930"/>
      <c r="T1538" s="930"/>
      <c r="U1538" s="764"/>
      <c r="V1538" s="764"/>
      <c r="W1538" s="764"/>
      <c r="X1538" s="764"/>
    </row>
    <row r="1600" spans="1:25" s="957" customFormat="1" x14ac:dyDescent="0.25">
      <c r="A1600" s="763"/>
      <c r="B1600" s="763"/>
      <c r="C1600" s="763"/>
      <c r="G1600" s="957" t="s">
        <v>6034</v>
      </c>
      <c r="K1600" s="958"/>
      <c r="L1600" s="958"/>
      <c r="N1600" s="763"/>
      <c r="O1600" s="763"/>
      <c r="P1600" s="763"/>
      <c r="Q1600" s="763"/>
      <c r="R1600" s="959"/>
      <c r="S1600" s="959"/>
      <c r="T1600" s="959"/>
      <c r="U1600" s="763"/>
      <c r="V1600" s="763"/>
      <c r="W1600" s="763"/>
      <c r="X1600" s="763"/>
      <c r="Y1600" s="763"/>
    </row>
  </sheetData>
  <mergeCells count="84">
    <mergeCell ref="M840:M841"/>
    <mergeCell ref="E929:E930"/>
    <mergeCell ref="A1389:A1402"/>
    <mergeCell ref="V929:V940"/>
    <mergeCell ref="V1180:V1204"/>
    <mergeCell ref="B1300:B1301"/>
    <mergeCell ref="D1101:D1103"/>
    <mergeCell ref="K1180:K1182"/>
    <mergeCell ref="C1300:C1301"/>
    <mergeCell ref="D1300:D1301"/>
    <mergeCell ref="E1300:E1301"/>
    <mergeCell ref="V1302:V1312"/>
    <mergeCell ref="A1326:A1366"/>
    <mergeCell ref="V1377:V1381"/>
    <mergeCell ref="K929:K933"/>
    <mergeCell ref="H840:H841"/>
    <mergeCell ref="I840:I841"/>
    <mergeCell ref="K840:K841"/>
    <mergeCell ref="J840:J841"/>
    <mergeCell ref="L817:L824"/>
    <mergeCell ref="A840:A849"/>
    <mergeCell ref="B840:B841"/>
    <mergeCell ref="C840:C841"/>
    <mergeCell ref="D840:D841"/>
    <mergeCell ref="E840:E841"/>
    <mergeCell ref="F840:F841"/>
    <mergeCell ref="G840:G841"/>
    <mergeCell ref="L840:L841"/>
    <mergeCell ref="V501:V529"/>
    <mergeCell ref="O628:O629"/>
    <mergeCell ref="V691:V695"/>
    <mergeCell ref="V706:V710"/>
    <mergeCell ref="K811:K813"/>
    <mergeCell ref="M770:M771"/>
    <mergeCell ref="N770:N771"/>
    <mergeCell ref="Q770:Q771"/>
    <mergeCell ref="U770:U771"/>
    <mergeCell ref="V770:V784"/>
    <mergeCell ref="N330:N331"/>
    <mergeCell ref="V378:V387"/>
    <mergeCell ref="V198:V222"/>
    <mergeCell ref="U5:U6"/>
    <mergeCell ref="V5:V6"/>
    <mergeCell ref="U80:U84"/>
    <mergeCell ref="Q5:Q6"/>
    <mergeCell ref="V80:V84"/>
    <mergeCell ref="N5:N6"/>
    <mergeCell ref="O5:O6"/>
    <mergeCell ref="V398:V405"/>
    <mergeCell ref="U121:U125"/>
    <mergeCell ref="O136:O137"/>
    <mergeCell ref="V136:V142"/>
    <mergeCell ref="U274:U276"/>
    <mergeCell ref="V274:V276"/>
    <mergeCell ref="V278:V305"/>
    <mergeCell ref="W3:W4"/>
    <mergeCell ref="B5:B6"/>
    <mergeCell ref="F5:F6"/>
    <mergeCell ref="G5:G6"/>
    <mergeCell ref="H5:H6"/>
    <mergeCell ref="I5:I6"/>
    <mergeCell ref="J5:J6"/>
    <mergeCell ref="N3:N4"/>
    <mergeCell ref="O3:O4"/>
    <mergeCell ref="P3:P4"/>
    <mergeCell ref="Q3:Q4"/>
    <mergeCell ref="R3:R4"/>
    <mergeCell ref="S3:S4"/>
    <mergeCell ref="K5:K6"/>
    <mergeCell ref="L5:L6"/>
    <mergeCell ref="M5:M6"/>
    <mergeCell ref="A1:V1"/>
    <mergeCell ref="A3:A4"/>
    <mergeCell ref="B3:B4"/>
    <mergeCell ref="C3:C4"/>
    <mergeCell ref="D3:D4"/>
    <mergeCell ref="E3:E4"/>
    <mergeCell ref="F3:J3"/>
    <mergeCell ref="K3:K4"/>
    <mergeCell ref="L3:L4"/>
    <mergeCell ref="M3:M4"/>
    <mergeCell ref="T3:T4"/>
    <mergeCell ref="U3:U4"/>
    <mergeCell ref="V3:V4"/>
  </mergeCells>
  <conditionalFormatting sqref="R1124:S1125">
    <cfRule type="expression" dxfId="57" priority="4">
      <formula>#REF!="S"</formula>
    </cfRule>
  </conditionalFormatting>
  <conditionalFormatting sqref="R1124:S1125">
    <cfRule type="expression" dxfId="56" priority="5">
      <formula>#REF!="P"</formula>
    </cfRule>
  </conditionalFormatting>
  <conditionalFormatting sqref="R1124:S1125">
    <cfRule type="expression" dxfId="55" priority="6">
      <formula>#REF!="K"</formula>
    </cfRule>
  </conditionalFormatting>
  <conditionalFormatting sqref="T1124:T1125">
    <cfRule type="expression" dxfId="54" priority="1">
      <formula>#REF!="S"</formula>
    </cfRule>
  </conditionalFormatting>
  <conditionalFormatting sqref="T1124:T1125">
    <cfRule type="expression" dxfId="53" priority="2">
      <formula>#REF!="P"</formula>
    </cfRule>
  </conditionalFormatting>
  <conditionalFormatting sqref="T1124:T1125">
    <cfRule type="expression" dxfId="52" priority="3">
      <formula>#REF!="K"</formula>
    </cfRule>
  </conditionalFormatting>
  <pageMargins left="0.23622047244094499" right="0.23622047244094499" top="0.23622047244094499" bottom="0.23622047244094499" header="0.118110236220472" footer="0.118110236220472"/>
  <pageSetup paperSize="5" scale="62" fitToHeight="0" orientation="landscape" horizontalDpi="4294967294" r:id="rId1"/>
  <colBreaks count="1" manualBreakCount="1">
    <brk id="22" max="1600"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322"/>
  <sheetViews>
    <sheetView view="pageBreakPreview" topLeftCell="A337" zoomScaleNormal="100" zoomScaleSheetLayoutView="100" workbookViewId="0">
      <selection activeCell="A338" sqref="A338:XFD338"/>
    </sheetView>
  </sheetViews>
  <sheetFormatPr defaultRowHeight="15.75" x14ac:dyDescent="0.25"/>
  <cols>
    <col min="1" max="1" width="23.42578125" style="581" customWidth="1"/>
    <col min="2" max="2" width="19.42578125" style="594" customWidth="1"/>
    <col min="3" max="3" width="32.7109375" style="594" customWidth="1"/>
    <col min="4" max="4" width="31.140625" style="594" customWidth="1"/>
    <col min="5" max="5" width="23" style="594" customWidth="1"/>
    <col min="6" max="7" width="14.28515625" style="603" customWidth="1"/>
    <col min="8" max="8" width="15.7109375" style="581" bestFit="1" customWidth="1"/>
    <col min="9" max="16384" width="9.140625" style="581"/>
  </cols>
  <sheetData>
    <row r="1" spans="1:7" ht="40.5" customHeight="1" x14ac:dyDescent="0.25">
      <c r="A1" s="1035" t="s">
        <v>5055</v>
      </c>
      <c r="B1" s="1035"/>
      <c r="C1" s="1035"/>
      <c r="D1" s="1035"/>
      <c r="E1" s="1035"/>
      <c r="F1" s="1035"/>
      <c r="G1" s="1035"/>
    </row>
    <row r="2" spans="1:7" s="582" customFormat="1" ht="15.75" customHeight="1" x14ac:dyDescent="0.25">
      <c r="A2" s="1036" t="s">
        <v>5044</v>
      </c>
      <c r="B2" s="1036" t="s">
        <v>4965</v>
      </c>
      <c r="C2" s="1036" t="s">
        <v>4966</v>
      </c>
      <c r="D2" s="1036" t="s">
        <v>5192</v>
      </c>
      <c r="E2" s="1036" t="s">
        <v>4967</v>
      </c>
      <c r="F2" s="1034" t="s">
        <v>4968</v>
      </c>
      <c r="G2" s="1034"/>
    </row>
    <row r="3" spans="1:7" s="582" customFormat="1" x14ac:dyDescent="0.25">
      <c r="A3" s="1037"/>
      <c r="B3" s="1037"/>
      <c r="C3" s="1037"/>
      <c r="D3" s="1037"/>
      <c r="E3" s="1037"/>
      <c r="F3" s="511">
        <v>2018</v>
      </c>
      <c r="G3" s="642" t="s">
        <v>5042</v>
      </c>
    </row>
    <row r="4" spans="1:7" s="583" customFormat="1" x14ac:dyDescent="0.25">
      <c r="A4" s="1038" t="s">
        <v>5045</v>
      </c>
      <c r="B4" s="1038"/>
      <c r="C4" s="1038"/>
      <c r="D4" s="1038"/>
      <c r="E4" s="1038"/>
      <c r="F4" s="1038"/>
      <c r="G4" s="1038"/>
    </row>
    <row r="5" spans="1:7" s="583" customFormat="1" ht="31.5" x14ac:dyDescent="0.25">
      <c r="A5" s="593"/>
      <c r="B5" s="638" t="s">
        <v>1249</v>
      </c>
      <c r="C5" s="580" t="s">
        <v>1250</v>
      </c>
      <c r="D5" s="580" t="s">
        <v>1251</v>
      </c>
      <c r="E5" s="580" t="s">
        <v>1252</v>
      </c>
      <c r="F5" s="600">
        <v>0</v>
      </c>
      <c r="G5" s="600">
        <v>50</v>
      </c>
    </row>
    <row r="6" spans="1:7" s="584" customFormat="1" x14ac:dyDescent="0.25">
      <c r="A6" s="644"/>
      <c r="B6" s="636">
        <v>1</v>
      </c>
      <c r="C6" s="595" t="s">
        <v>426</v>
      </c>
      <c r="D6" s="595" t="s">
        <v>5106</v>
      </c>
      <c r="E6" s="596" t="s">
        <v>5056</v>
      </c>
      <c r="F6" s="576"/>
      <c r="G6" s="576"/>
    </row>
    <row r="7" spans="1:7" s="584" customFormat="1" ht="31.5" x14ac:dyDescent="0.25">
      <c r="A7" s="644"/>
      <c r="B7" s="636">
        <v>2</v>
      </c>
      <c r="C7" s="580" t="s">
        <v>1254</v>
      </c>
      <c r="D7" s="72" t="s">
        <v>1255</v>
      </c>
      <c r="E7" s="72" t="s">
        <v>1256</v>
      </c>
      <c r="F7" s="645" t="s">
        <v>4269</v>
      </c>
      <c r="G7" s="646">
        <v>3.35</v>
      </c>
    </row>
    <row r="8" spans="1:7" s="584" customFormat="1" ht="31.5" x14ac:dyDescent="0.25">
      <c r="A8" s="644"/>
      <c r="B8" s="636">
        <v>3</v>
      </c>
      <c r="C8" s="591" t="s">
        <v>1257</v>
      </c>
      <c r="D8" s="591" t="s">
        <v>5057</v>
      </c>
      <c r="E8" s="592" t="s">
        <v>1259</v>
      </c>
      <c r="F8" s="576"/>
      <c r="G8" s="576"/>
    </row>
    <row r="9" spans="1:7" s="584" customFormat="1" ht="31.5" x14ac:dyDescent="0.25">
      <c r="A9" s="644"/>
      <c r="B9" s="636">
        <v>4</v>
      </c>
      <c r="C9" s="591" t="s">
        <v>1260</v>
      </c>
      <c r="D9" s="591" t="s">
        <v>5058</v>
      </c>
      <c r="E9" s="592" t="s">
        <v>5059</v>
      </c>
      <c r="F9" s="576"/>
      <c r="G9" s="576"/>
    </row>
    <row r="10" spans="1:7" s="584" customFormat="1" ht="31.5" x14ac:dyDescent="0.25">
      <c r="A10" s="644"/>
      <c r="B10" s="636">
        <v>5</v>
      </c>
      <c r="C10" s="591" t="s">
        <v>1263</v>
      </c>
      <c r="D10" s="591" t="s">
        <v>5060</v>
      </c>
      <c r="E10" s="592" t="s">
        <v>1265</v>
      </c>
      <c r="F10" s="576"/>
      <c r="G10" s="576"/>
    </row>
    <row r="11" spans="1:7" s="584" customFormat="1" ht="47.25" x14ac:dyDescent="0.25">
      <c r="A11" s="644"/>
      <c r="B11" s="636">
        <v>6</v>
      </c>
      <c r="C11" s="580" t="s">
        <v>1266</v>
      </c>
      <c r="D11" s="72" t="s">
        <v>1267</v>
      </c>
      <c r="E11" s="580" t="s">
        <v>1268</v>
      </c>
      <c r="F11" s="646">
        <v>16.670000000000002</v>
      </c>
      <c r="G11" s="646">
        <v>15.38</v>
      </c>
    </row>
    <row r="12" spans="1:7" s="584" customFormat="1" ht="31.5" x14ac:dyDescent="0.25">
      <c r="A12" s="644"/>
      <c r="B12" s="636"/>
      <c r="C12" s="591" t="s">
        <v>1269</v>
      </c>
      <c r="D12" s="591" t="s">
        <v>5061</v>
      </c>
      <c r="E12" s="592" t="s">
        <v>5062</v>
      </c>
      <c r="F12" s="576"/>
      <c r="G12" s="576"/>
    </row>
    <row r="13" spans="1:7" s="584" customFormat="1" ht="47.25" x14ac:dyDescent="0.25">
      <c r="A13" s="644"/>
      <c r="B13" s="636"/>
      <c r="C13" s="591" t="s">
        <v>1272</v>
      </c>
      <c r="D13" s="591" t="s">
        <v>5063</v>
      </c>
      <c r="E13" s="592" t="s">
        <v>5064</v>
      </c>
      <c r="F13" s="576"/>
      <c r="G13" s="576"/>
    </row>
    <row r="14" spans="1:7" s="706" customFormat="1" ht="31.5" x14ac:dyDescent="0.25">
      <c r="A14" s="702"/>
      <c r="B14" s="703"/>
      <c r="C14" s="704" t="s">
        <v>1275</v>
      </c>
      <c r="D14" s="704" t="s">
        <v>5066</v>
      </c>
      <c r="E14" s="705" t="s">
        <v>5067</v>
      </c>
      <c r="F14" s="558"/>
      <c r="G14" s="558"/>
    </row>
    <row r="15" spans="1:7" s="584" customFormat="1" ht="31.5" x14ac:dyDescent="0.25">
      <c r="A15" s="644"/>
      <c r="B15" s="636"/>
      <c r="C15" s="591" t="s">
        <v>1277</v>
      </c>
      <c r="D15" s="592" t="s">
        <v>5065</v>
      </c>
      <c r="E15" s="592" t="s">
        <v>5068</v>
      </c>
      <c r="F15" s="576"/>
      <c r="G15" s="576"/>
    </row>
    <row r="16" spans="1:7" s="584" customFormat="1" ht="31.5" x14ac:dyDescent="0.25">
      <c r="A16" s="644"/>
      <c r="B16" s="636"/>
      <c r="C16" s="591" t="s">
        <v>1280</v>
      </c>
      <c r="D16" s="591" t="s">
        <v>5069</v>
      </c>
      <c r="E16" s="592" t="s">
        <v>5071</v>
      </c>
      <c r="F16" s="576"/>
      <c r="G16" s="576"/>
    </row>
    <row r="17" spans="1:7" s="584" customFormat="1" ht="47.25" x14ac:dyDescent="0.25">
      <c r="A17" s="644"/>
      <c r="B17" s="636"/>
      <c r="C17" s="591" t="s">
        <v>1283</v>
      </c>
      <c r="D17" s="591" t="s">
        <v>5070</v>
      </c>
      <c r="E17" s="592" t="s">
        <v>5199</v>
      </c>
      <c r="F17" s="576"/>
      <c r="G17" s="576"/>
    </row>
    <row r="18" spans="1:7" s="584" customFormat="1" ht="47.25" x14ac:dyDescent="0.25">
      <c r="A18" s="644"/>
      <c r="B18" s="636"/>
      <c r="C18" s="580" t="s">
        <v>1286</v>
      </c>
      <c r="D18" s="72" t="s">
        <v>1287</v>
      </c>
      <c r="E18" s="72" t="s">
        <v>1288</v>
      </c>
      <c r="F18" s="576">
        <v>0</v>
      </c>
      <c r="G18" s="576">
        <v>100</v>
      </c>
    </row>
    <row r="19" spans="1:7" s="584" customFormat="1" ht="31.5" x14ac:dyDescent="0.25">
      <c r="A19" s="644"/>
      <c r="B19" s="636"/>
      <c r="C19" s="591" t="s">
        <v>1289</v>
      </c>
      <c r="D19" s="591" t="s">
        <v>5072</v>
      </c>
      <c r="E19" s="592" t="s">
        <v>1290</v>
      </c>
      <c r="F19" s="576"/>
      <c r="G19" s="576"/>
    </row>
    <row r="20" spans="1:7" s="584" customFormat="1" ht="31.5" x14ac:dyDescent="0.25">
      <c r="A20" s="644"/>
      <c r="B20" s="636"/>
      <c r="C20" s="591" t="s">
        <v>1291</v>
      </c>
      <c r="D20" s="591" t="s">
        <v>5073</v>
      </c>
      <c r="E20" s="592" t="s">
        <v>1293</v>
      </c>
      <c r="F20" s="576"/>
      <c r="G20" s="576"/>
    </row>
    <row r="21" spans="1:7" s="584" customFormat="1" ht="31.5" x14ac:dyDescent="0.25">
      <c r="A21" s="644"/>
      <c r="B21" s="636"/>
      <c r="C21" s="580" t="s">
        <v>1294</v>
      </c>
      <c r="D21" s="72" t="s">
        <v>1295</v>
      </c>
      <c r="E21" s="580" t="s">
        <v>1296</v>
      </c>
      <c r="F21" s="647">
        <v>2552634</v>
      </c>
      <c r="G21" s="647">
        <v>23100000</v>
      </c>
    </row>
    <row r="22" spans="1:7" s="584" customFormat="1" ht="31.5" x14ac:dyDescent="0.25">
      <c r="A22" s="644"/>
      <c r="B22" s="636"/>
      <c r="C22" s="591" t="s">
        <v>1297</v>
      </c>
      <c r="D22" s="591" t="s">
        <v>5074</v>
      </c>
      <c r="E22" s="592" t="s">
        <v>5075</v>
      </c>
      <c r="F22" s="576"/>
      <c r="G22" s="576"/>
    </row>
    <row r="23" spans="1:7" s="584" customFormat="1" ht="31.5" x14ac:dyDescent="0.25">
      <c r="A23" s="644"/>
      <c r="B23" s="636"/>
      <c r="C23" s="591" t="s">
        <v>1300</v>
      </c>
      <c r="D23" s="591" t="s">
        <v>5076</v>
      </c>
      <c r="E23" s="592" t="s">
        <v>5077</v>
      </c>
      <c r="F23" s="576"/>
      <c r="G23" s="576"/>
    </row>
    <row r="24" spans="1:7" s="584" customFormat="1" ht="31.5" x14ac:dyDescent="0.25">
      <c r="A24" s="644"/>
      <c r="B24" s="636"/>
      <c r="C24" s="591" t="s">
        <v>1303</v>
      </c>
      <c r="D24" s="591" t="s">
        <v>5078</v>
      </c>
      <c r="E24" s="592" t="s">
        <v>5079</v>
      </c>
      <c r="F24" s="576"/>
      <c r="G24" s="576"/>
    </row>
    <row r="25" spans="1:7" s="583" customFormat="1" x14ac:dyDescent="0.25">
      <c r="A25" s="653" t="s">
        <v>5046</v>
      </c>
      <c r="B25" s="578"/>
      <c r="C25" s="578"/>
      <c r="D25" s="578"/>
      <c r="E25" s="578"/>
      <c r="F25" s="578"/>
      <c r="G25" s="578"/>
    </row>
    <row r="26" spans="1:7" s="583" customFormat="1" ht="47.25" x14ac:dyDescent="0.25">
      <c r="A26" s="574"/>
      <c r="B26" s="643" t="s">
        <v>2816</v>
      </c>
      <c r="C26" s="579" t="s">
        <v>3253</v>
      </c>
      <c r="D26" s="579" t="s">
        <v>5120</v>
      </c>
      <c r="E26" s="580" t="s">
        <v>3254</v>
      </c>
      <c r="F26" s="654">
        <v>4.5835169678272365</v>
      </c>
      <c r="G26" s="654">
        <v>20.8</v>
      </c>
    </row>
    <row r="27" spans="1:7" s="585" customFormat="1" ht="31.5" x14ac:dyDescent="0.25">
      <c r="A27" s="655"/>
      <c r="B27" s="636"/>
      <c r="C27" s="595" t="s">
        <v>2862</v>
      </c>
      <c r="D27" s="595" t="s">
        <v>5121</v>
      </c>
      <c r="E27" s="596" t="s">
        <v>5200</v>
      </c>
      <c r="F27" s="576"/>
      <c r="G27" s="576"/>
    </row>
    <row r="28" spans="1:7" s="585" customFormat="1" ht="46.5" customHeight="1" x14ac:dyDescent="0.25">
      <c r="A28" s="655"/>
      <c r="B28" s="636"/>
      <c r="C28" s="595" t="s">
        <v>2877</v>
      </c>
      <c r="D28" s="596" t="s">
        <v>5122</v>
      </c>
      <c r="E28" s="596" t="s">
        <v>5123</v>
      </c>
      <c r="F28" s="576"/>
      <c r="G28" s="576"/>
    </row>
    <row r="29" spans="1:7" s="585" customFormat="1" ht="31.5" x14ac:dyDescent="0.25">
      <c r="A29" s="655"/>
      <c r="B29" s="636"/>
      <c r="C29" s="595" t="s">
        <v>2865</v>
      </c>
      <c r="D29" s="596" t="s">
        <v>5124</v>
      </c>
      <c r="E29" s="596" t="s">
        <v>5125</v>
      </c>
      <c r="F29" s="576"/>
      <c r="G29" s="576"/>
    </row>
    <row r="30" spans="1:7" s="710" customFormat="1" ht="31.5" x14ac:dyDescent="0.25">
      <c r="A30" s="707"/>
      <c r="B30" s="711"/>
      <c r="C30" s="555" t="s">
        <v>2853</v>
      </c>
      <c r="D30" s="555" t="s">
        <v>5126</v>
      </c>
      <c r="E30" s="555" t="s">
        <v>2855</v>
      </c>
      <c r="F30" s="712">
        <v>1.5</v>
      </c>
      <c r="G30" s="712">
        <v>7.4697974013007364</v>
      </c>
    </row>
    <row r="31" spans="1:7" s="585" customFormat="1" ht="47.25" x14ac:dyDescent="0.25">
      <c r="A31" s="655"/>
      <c r="B31" s="636"/>
      <c r="C31" s="591" t="s">
        <v>2856</v>
      </c>
      <c r="D31" s="591" t="s">
        <v>2857</v>
      </c>
      <c r="E31" s="592" t="s">
        <v>5127</v>
      </c>
      <c r="F31" s="576"/>
      <c r="G31" s="576"/>
    </row>
    <row r="32" spans="1:7" s="585" customFormat="1" ht="31.5" x14ac:dyDescent="0.25">
      <c r="A32" s="655"/>
      <c r="B32" s="636"/>
      <c r="C32" s="591" t="s">
        <v>2859</v>
      </c>
      <c r="D32" s="591" t="s">
        <v>5128</v>
      </c>
      <c r="E32" s="592" t="s">
        <v>2861</v>
      </c>
      <c r="F32" s="576"/>
      <c r="G32" s="576"/>
    </row>
    <row r="33" spans="1:7" s="585" customFormat="1" ht="31.5" x14ac:dyDescent="0.25">
      <c r="A33" s="655"/>
      <c r="B33" s="636"/>
      <c r="C33" s="76" t="s">
        <v>2868</v>
      </c>
      <c r="D33" s="76" t="s">
        <v>5404</v>
      </c>
      <c r="E33" s="77" t="s">
        <v>3753</v>
      </c>
      <c r="F33" s="576"/>
      <c r="G33" s="576"/>
    </row>
    <row r="34" spans="1:7" s="585" customFormat="1" ht="31.5" x14ac:dyDescent="0.25">
      <c r="A34" s="655"/>
      <c r="B34" s="636"/>
      <c r="C34" s="591" t="s">
        <v>2871</v>
      </c>
      <c r="D34" s="591" t="s">
        <v>2873</v>
      </c>
      <c r="E34" s="592" t="s">
        <v>5129</v>
      </c>
      <c r="F34" s="576"/>
      <c r="G34" s="576"/>
    </row>
    <row r="35" spans="1:7" s="585" customFormat="1" ht="31.5" x14ac:dyDescent="0.25">
      <c r="A35" s="655"/>
      <c r="B35" s="636"/>
      <c r="C35" s="591" t="s">
        <v>2874</v>
      </c>
      <c r="D35" s="592" t="s">
        <v>2876</v>
      </c>
      <c r="E35" s="592" t="s">
        <v>5201</v>
      </c>
      <c r="F35" s="576"/>
      <c r="G35" s="576"/>
    </row>
    <row r="36" spans="1:7" s="585" customFormat="1" ht="47.25" x14ac:dyDescent="0.25">
      <c r="A36" s="655"/>
      <c r="B36" s="636"/>
      <c r="C36" s="72" t="s">
        <v>2847</v>
      </c>
      <c r="D36" s="72" t="s">
        <v>2848</v>
      </c>
      <c r="E36" s="72" t="s">
        <v>2849</v>
      </c>
      <c r="F36" s="740"/>
      <c r="G36" s="87">
        <v>8.2410134095100744</v>
      </c>
    </row>
    <row r="37" spans="1:7" s="585" customFormat="1" ht="31.5" x14ac:dyDescent="0.25">
      <c r="A37" s="655"/>
      <c r="B37" s="636"/>
      <c r="C37" s="76" t="s">
        <v>2850</v>
      </c>
      <c r="D37" s="76" t="s">
        <v>5405</v>
      </c>
      <c r="E37" s="77" t="s">
        <v>2852</v>
      </c>
      <c r="F37" s="740"/>
      <c r="G37" s="740"/>
    </row>
    <row r="38" spans="1:7" s="585" customFormat="1" ht="31.5" x14ac:dyDescent="0.25">
      <c r="A38" s="655"/>
      <c r="B38" s="636"/>
      <c r="C38" s="72" t="s">
        <v>2835</v>
      </c>
      <c r="D38" s="72" t="s">
        <v>2836</v>
      </c>
      <c r="E38" s="72" t="s">
        <v>2837</v>
      </c>
      <c r="F38" s="740"/>
      <c r="G38" s="740"/>
    </row>
    <row r="39" spans="1:7" s="585" customFormat="1" ht="47.25" x14ac:dyDescent="0.25">
      <c r="A39" s="655"/>
      <c r="B39" s="636"/>
      <c r="C39" s="76" t="s">
        <v>2838</v>
      </c>
      <c r="D39" s="76" t="s">
        <v>5406</v>
      </c>
      <c r="E39" s="77" t="s">
        <v>2840</v>
      </c>
      <c r="F39" s="740"/>
      <c r="G39" s="740"/>
    </row>
    <row r="40" spans="1:7" s="1111" customFormat="1" ht="47.25" x14ac:dyDescent="0.25">
      <c r="A40" s="1109" t="s">
        <v>6036</v>
      </c>
      <c r="B40" s="1110"/>
      <c r="C40" s="76" t="s">
        <v>2841</v>
      </c>
      <c r="D40" s="76" t="s">
        <v>5407</v>
      </c>
      <c r="E40" s="77" t="s">
        <v>2843</v>
      </c>
      <c r="F40" s="632"/>
      <c r="G40" s="632"/>
    </row>
    <row r="41" spans="1:7" s="585" customFormat="1" ht="31.5" x14ac:dyDescent="0.25">
      <c r="A41" s="655"/>
      <c r="B41" s="636"/>
      <c r="C41" s="1107" t="s">
        <v>2844</v>
      </c>
      <c r="D41" s="1107" t="s">
        <v>5408</v>
      </c>
      <c r="E41" s="1108" t="s">
        <v>2846</v>
      </c>
      <c r="F41" s="740"/>
      <c r="G41" s="740"/>
    </row>
    <row r="42" spans="1:7" s="585" customFormat="1" ht="47.25" x14ac:dyDescent="0.25">
      <c r="A42" s="655"/>
      <c r="B42" s="636"/>
      <c r="C42" s="72" t="s">
        <v>2829</v>
      </c>
      <c r="D42" s="72" t="s">
        <v>2830</v>
      </c>
      <c r="E42" s="72" t="s">
        <v>2831</v>
      </c>
      <c r="F42" s="740"/>
      <c r="G42" s="740"/>
    </row>
    <row r="43" spans="1:7" s="585" customFormat="1" ht="47.25" x14ac:dyDescent="0.25">
      <c r="A43" s="655"/>
      <c r="B43" s="636"/>
      <c r="C43" s="76" t="s">
        <v>2832</v>
      </c>
      <c r="D43" s="76" t="s">
        <v>2833</v>
      </c>
      <c r="E43" s="77" t="s">
        <v>5409</v>
      </c>
      <c r="F43" s="740"/>
      <c r="G43" s="740"/>
    </row>
    <row r="44" spans="1:7" s="583" customFormat="1" ht="63" x14ac:dyDescent="0.25">
      <c r="A44" s="574"/>
      <c r="B44" s="1047" t="s">
        <v>1177</v>
      </c>
      <c r="C44" s="1039" t="s">
        <v>1178</v>
      </c>
      <c r="D44" s="1039" t="s">
        <v>1179</v>
      </c>
      <c r="E44" s="656" t="s">
        <v>3488</v>
      </c>
      <c r="F44" s="657">
        <v>25.514403292181072</v>
      </c>
      <c r="G44" s="658">
        <v>40.950000000000003</v>
      </c>
    </row>
    <row r="45" spans="1:7" s="583" customFormat="1" ht="47.25" x14ac:dyDescent="0.25">
      <c r="A45" s="574"/>
      <c r="B45" s="1048"/>
      <c r="C45" s="1040"/>
      <c r="D45" s="1040"/>
      <c r="E45" s="659" t="s">
        <v>4279</v>
      </c>
      <c r="F45" s="657">
        <v>0.08</v>
      </c>
      <c r="G45" s="654">
        <v>20.079999999999998</v>
      </c>
    </row>
    <row r="46" spans="1:7" s="584" customFormat="1" ht="47.25" x14ac:dyDescent="0.25">
      <c r="A46" s="644"/>
      <c r="B46" s="636">
        <v>1</v>
      </c>
      <c r="C46" s="591" t="s">
        <v>1181</v>
      </c>
      <c r="D46" s="591" t="s">
        <v>1182</v>
      </c>
      <c r="E46" s="592" t="s">
        <v>1183</v>
      </c>
      <c r="F46" s="576"/>
      <c r="G46" s="576"/>
    </row>
    <row r="47" spans="1:7" s="584" customFormat="1" ht="47.25" x14ac:dyDescent="0.25">
      <c r="A47" s="644"/>
      <c r="B47" s="636">
        <v>2</v>
      </c>
      <c r="C47" s="591" t="s">
        <v>1184</v>
      </c>
      <c r="D47" s="592" t="s">
        <v>1185</v>
      </c>
      <c r="E47" s="592" t="s">
        <v>1186</v>
      </c>
      <c r="F47" s="576"/>
      <c r="G47" s="576"/>
    </row>
    <row r="48" spans="1:7" s="520" customFormat="1" ht="47.25" x14ac:dyDescent="0.25">
      <c r="A48" s="518"/>
      <c r="B48" s="1041" t="s">
        <v>3251</v>
      </c>
      <c r="C48" s="1043" t="s">
        <v>3440</v>
      </c>
      <c r="D48" s="1043" t="s">
        <v>3441</v>
      </c>
      <c r="E48" s="660" t="s">
        <v>3442</v>
      </c>
      <c r="F48" s="561"/>
      <c r="G48" s="561">
        <v>5</v>
      </c>
    </row>
    <row r="49" spans="1:7" s="520" customFormat="1" x14ac:dyDescent="0.25">
      <c r="A49" s="518"/>
      <c r="B49" s="1042"/>
      <c r="C49" s="1044"/>
      <c r="D49" s="1044"/>
      <c r="E49" s="660" t="s">
        <v>3443</v>
      </c>
      <c r="F49" s="661">
        <v>2335318</v>
      </c>
      <c r="G49" s="661"/>
    </row>
    <row r="50" spans="1:7" s="520" customFormat="1" x14ac:dyDescent="0.25">
      <c r="A50" s="518"/>
      <c r="B50" s="1042"/>
      <c r="C50" s="1044"/>
      <c r="D50" s="1044"/>
      <c r="E50" s="660" t="s">
        <v>3445</v>
      </c>
      <c r="F50" s="661">
        <v>2137960</v>
      </c>
      <c r="G50" s="661"/>
    </row>
    <row r="51" spans="1:7" s="520" customFormat="1" x14ac:dyDescent="0.25">
      <c r="A51" s="518"/>
      <c r="B51" s="1042"/>
      <c r="C51" s="1044"/>
      <c r="D51" s="1044"/>
      <c r="E51" s="660" t="s">
        <v>3447</v>
      </c>
      <c r="F51" s="661">
        <v>56377</v>
      </c>
      <c r="G51" s="661"/>
    </row>
    <row r="52" spans="1:7" s="520" customFormat="1" x14ac:dyDescent="0.25">
      <c r="A52" s="518"/>
      <c r="B52" s="1042"/>
      <c r="C52" s="1044"/>
      <c r="D52" s="1044"/>
      <c r="E52" s="660" t="s">
        <v>3449</v>
      </c>
      <c r="F52" s="661">
        <v>18968</v>
      </c>
      <c r="G52" s="661"/>
    </row>
    <row r="53" spans="1:7" s="520" customFormat="1" x14ac:dyDescent="0.25">
      <c r="A53" s="518"/>
      <c r="B53" s="1042"/>
      <c r="C53" s="1044"/>
      <c r="D53" s="1044"/>
      <c r="E53" s="660" t="s">
        <v>3451</v>
      </c>
      <c r="F53" s="661">
        <v>196435</v>
      </c>
      <c r="G53" s="661"/>
    </row>
    <row r="54" spans="1:7" s="520" customFormat="1" x14ac:dyDescent="0.25">
      <c r="A54" s="518"/>
      <c r="B54" s="1042"/>
      <c r="C54" s="1044"/>
      <c r="D54" s="1044"/>
      <c r="E54" s="660" t="s">
        <v>3453</v>
      </c>
      <c r="F54" s="661">
        <v>7348</v>
      </c>
      <c r="G54" s="661"/>
    </row>
    <row r="55" spans="1:7" s="520" customFormat="1" x14ac:dyDescent="0.25">
      <c r="A55" s="518"/>
      <c r="B55" s="1042"/>
      <c r="C55" s="1044"/>
      <c r="D55" s="1044"/>
      <c r="E55" s="660" t="s">
        <v>3454</v>
      </c>
      <c r="F55" s="661">
        <v>50933</v>
      </c>
      <c r="G55" s="661"/>
    </row>
    <row r="56" spans="1:7" s="520" customFormat="1" x14ac:dyDescent="0.25">
      <c r="A56" s="518"/>
      <c r="B56" s="1042"/>
      <c r="C56" s="1044"/>
      <c r="D56" s="1044"/>
      <c r="E56" s="660" t="s">
        <v>3455</v>
      </c>
      <c r="F56" s="661">
        <v>4889</v>
      </c>
      <c r="G56" s="661"/>
    </row>
    <row r="57" spans="1:7" s="520" customFormat="1" x14ac:dyDescent="0.25">
      <c r="A57" s="518"/>
      <c r="B57" s="1042"/>
      <c r="C57" s="1044"/>
      <c r="D57" s="1044"/>
      <c r="E57" s="660" t="s">
        <v>3457</v>
      </c>
      <c r="F57" s="661">
        <v>2093</v>
      </c>
      <c r="G57" s="661"/>
    </row>
    <row r="58" spans="1:7" s="520" customFormat="1" x14ac:dyDescent="0.25">
      <c r="A58" s="518"/>
      <c r="B58" s="1042"/>
      <c r="C58" s="1044"/>
      <c r="D58" s="1044"/>
      <c r="E58" s="660" t="s">
        <v>3459</v>
      </c>
      <c r="F58" s="661">
        <v>48606</v>
      </c>
      <c r="G58" s="661"/>
    </row>
    <row r="59" spans="1:7" s="520" customFormat="1" x14ac:dyDescent="0.25">
      <c r="A59" s="518"/>
      <c r="B59" s="1042"/>
      <c r="C59" s="1044"/>
      <c r="D59" s="1044"/>
      <c r="E59" s="660" t="s">
        <v>3461</v>
      </c>
      <c r="F59" s="661">
        <v>12797</v>
      </c>
      <c r="G59" s="661"/>
    </row>
    <row r="60" spans="1:7" s="520" customFormat="1" ht="31.5" x14ac:dyDescent="0.25">
      <c r="A60" s="518"/>
      <c r="B60" s="735"/>
      <c r="C60" s="76" t="s">
        <v>3462</v>
      </c>
      <c r="D60" s="77" t="s">
        <v>3463</v>
      </c>
      <c r="E60" s="77" t="s">
        <v>3771</v>
      </c>
      <c r="F60" s="741"/>
      <c r="G60" s="741"/>
    </row>
    <row r="61" spans="1:7" s="509" customFormat="1" ht="31.5" x14ac:dyDescent="0.25">
      <c r="A61" s="662"/>
      <c r="B61" s="542"/>
      <c r="C61" s="523" t="s">
        <v>3464</v>
      </c>
      <c r="D61" s="524" t="s">
        <v>3465</v>
      </c>
      <c r="E61" s="524" t="s">
        <v>3466</v>
      </c>
      <c r="F61" s="562"/>
      <c r="G61" s="562"/>
    </row>
    <row r="62" spans="1:7" s="509" customFormat="1" ht="47.25" x14ac:dyDescent="0.25">
      <c r="A62" s="662"/>
      <c r="B62" s="542"/>
      <c r="C62" s="523" t="s">
        <v>3467</v>
      </c>
      <c r="D62" s="524" t="s">
        <v>5130</v>
      </c>
      <c r="E62" s="524" t="s">
        <v>5202</v>
      </c>
      <c r="F62" s="562"/>
      <c r="G62" s="562"/>
    </row>
    <row r="63" spans="1:7" s="509" customFormat="1" ht="31.5" x14ac:dyDescent="0.25">
      <c r="A63" s="662"/>
      <c r="B63" s="542"/>
      <c r="C63" s="523" t="s">
        <v>3468</v>
      </c>
      <c r="D63" s="524" t="s">
        <v>5133</v>
      </c>
      <c r="E63" s="524" t="s">
        <v>5134</v>
      </c>
      <c r="F63" s="562"/>
      <c r="G63" s="562"/>
    </row>
    <row r="64" spans="1:7" s="509" customFormat="1" ht="31.5" x14ac:dyDescent="0.25">
      <c r="A64" s="662"/>
      <c r="B64" s="542"/>
      <c r="C64" s="76" t="s">
        <v>3469</v>
      </c>
      <c r="D64" s="77" t="s">
        <v>5412</v>
      </c>
      <c r="E64" s="77" t="s">
        <v>3815</v>
      </c>
      <c r="F64" s="562"/>
      <c r="G64" s="562"/>
    </row>
    <row r="65" spans="1:7" s="509" customFormat="1" ht="47.25" customHeight="1" x14ac:dyDescent="0.25">
      <c r="A65" s="662"/>
      <c r="B65" s="542"/>
      <c r="C65" s="523" t="s">
        <v>3472</v>
      </c>
      <c r="D65" s="524" t="s">
        <v>5203</v>
      </c>
      <c r="E65" s="524" t="s">
        <v>5204</v>
      </c>
      <c r="F65" s="562"/>
      <c r="G65" s="562"/>
    </row>
    <row r="66" spans="1:7" s="509" customFormat="1" ht="47.25" customHeight="1" x14ac:dyDescent="0.25">
      <c r="A66" s="662"/>
      <c r="B66" s="542"/>
      <c r="C66" s="523" t="s">
        <v>3473</v>
      </c>
      <c r="D66" s="524" t="s">
        <v>5205</v>
      </c>
      <c r="E66" s="524" t="s">
        <v>5207</v>
      </c>
      <c r="F66" s="562"/>
      <c r="G66" s="562"/>
    </row>
    <row r="67" spans="1:7" s="509" customFormat="1" ht="33.75" customHeight="1" x14ac:dyDescent="0.25">
      <c r="A67" s="662"/>
      <c r="B67" s="542"/>
      <c r="C67" s="523" t="s">
        <v>3474</v>
      </c>
      <c r="D67" s="524" t="s">
        <v>5206</v>
      </c>
      <c r="E67" s="524" t="s">
        <v>5208</v>
      </c>
      <c r="F67" s="562"/>
      <c r="G67" s="562"/>
    </row>
    <row r="68" spans="1:7" s="509" customFormat="1" ht="48" customHeight="1" x14ac:dyDescent="0.25">
      <c r="A68" s="662"/>
      <c r="B68" s="542"/>
      <c r="C68" s="523" t="s">
        <v>3475</v>
      </c>
      <c r="D68" s="524" t="s">
        <v>5209</v>
      </c>
      <c r="E68" s="524" t="s">
        <v>5210</v>
      </c>
      <c r="F68" s="562"/>
      <c r="G68" s="562"/>
    </row>
    <row r="69" spans="1:7" s="509" customFormat="1" ht="31.5" x14ac:dyDescent="0.25">
      <c r="A69" s="662"/>
      <c r="B69" s="542"/>
      <c r="C69" s="523" t="s">
        <v>1023</v>
      </c>
      <c r="D69" s="524" t="s">
        <v>5131</v>
      </c>
      <c r="E69" s="524" t="s">
        <v>5132</v>
      </c>
      <c r="F69" s="562"/>
      <c r="G69" s="562"/>
    </row>
    <row r="70" spans="1:7" s="509" customFormat="1" ht="31.5" x14ac:dyDescent="0.25">
      <c r="A70" s="662"/>
      <c r="B70" s="542"/>
      <c r="C70" s="523" t="s">
        <v>3476</v>
      </c>
      <c r="D70" s="524" t="s">
        <v>3477</v>
      </c>
      <c r="E70" s="524" t="s">
        <v>5211</v>
      </c>
      <c r="F70" s="562"/>
      <c r="G70" s="562"/>
    </row>
    <row r="71" spans="1:7" s="543" customFormat="1" ht="31.5" x14ac:dyDescent="0.25">
      <c r="A71" s="518"/>
      <c r="B71" s="515" t="s">
        <v>2999</v>
      </c>
      <c r="C71" s="527" t="s">
        <v>3012</v>
      </c>
      <c r="D71" s="527" t="s">
        <v>3013</v>
      </c>
      <c r="E71" s="527" t="s">
        <v>3014</v>
      </c>
      <c r="F71" s="558">
        <v>0</v>
      </c>
      <c r="G71" s="558">
        <v>5</v>
      </c>
    </row>
    <row r="72" spans="1:7" s="541" customFormat="1" ht="31.5" x14ac:dyDescent="0.25">
      <c r="A72" s="649"/>
      <c r="B72" s="536"/>
      <c r="C72" s="523" t="s">
        <v>3015</v>
      </c>
      <c r="D72" s="524" t="s">
        <v>5135</v>
      </c>
      <c r="E72" s="524" t="s">
        <v>5136</v>
      </c>
      <c r="F72" s="567"/>
      <c r="G72" s="562"/>
    </row>
    <row r="73" spans="1:7" s="541" customFormat="1" ht="31.5" x14ac:dyDescent="0.25">
      <c r="A73" s="649"/>
      <c r="B73" s="536"/>
      <c r="C73" s="523" t="s">
        <v>5137</v>
      </c>
      <c r="D73" s="524" t="s">
        <v>3019</v>
      </c>
      <c r="E73" s="524" t="s">
        <v>5138</v>
      </c>
      <c r="F73" s="567"/>
      <c r="G73" s="562"/>
    </row>
    <row r="74" spans="1:7" s="541" customFormat="1" ht="31.5" x14ac:dyDescent="0.25">
      <c r="A74" s="649"/>
      <c r="B74" s="536"/>
      <c r="C74" s="523" t="s">
        <v>5143</v>
      </c>
      <c r="D74" s="524" t="s">
        <v>3022</v>
      </c>
      <c r="E74" s="524" t="s">
        <v>5139</v>
      </c>
      <c r="F74" s="567"/>
      <c r="G74" s="562"/>
    </row>
    <row r="75" spans="1:7" s="541" customFormat="1" x14ac:dyDescent="0.25">
      <c r="A75" s="649"/>
      <c r="B75" s="536"/>
      <c r="C75" s="523" t="s">
        <v>5144</v>
      </c>
      <c r="D75" s="524" t="s">
        <v>3025</v>
      </c>
      <c r="E75" s="524" t="s">
        <v>5140</v>
      </c>
      <c r="F75" s="567"/>
      <c r="G75" s="562"/>
    </row>
    <row r="76" spans="1:7" s="541" customFormat="1" ht="31.5" x14ac:dyDescent="0.25">
      <c r="A76" s="649"/>
      <c r="B76" s="536"/>
      <c r="C76" s="523" t="s">
        <v>3027</v>
      </c>
      <c r="D76" s="524" t="s">
        <v>3028</v>
      </c>
      <c r="E76" s="524" t="s">
        <v>5141</v>
      </c>
      <c r="F76" s="567"/>
      <c r="G76" s="562"/>
    </row>
    <row r="77" spans="1:7" s="541" customFormat="1" ht="31.5" x14ac:dyDescent="0.25">
      <c r="A77" s="649"/>
      <c r="B77" s="536"/>
      <c r="C77" s="523" t="s">
        <v>3030</v>
      </c>
      <c r="D77" s="524" t="s">
        <v>5415</v>
      </c>
      <c r="E77" s="524" t="s">
        <v>5416</v>
      </c>
      <c r="F77" s="567"/>
      <c r="G77" s="562"/>
    </row>
    <row r="78" spans="1:7" s="541" customFormat="1" ht="31.5" x14ac:dyDescent="0.25">
      <c r="A78" s="649"/>
      <c r="B78" s="536"/>
      <c r="C78" s="523" t="s">
        <v>3033</v>
      </c>
      <c r="D78" s="524" t="s">
        <v>3034</v>
      </c>
      <c r="E78" s="524" t="s">
        <v>5142</v>
      </c>
      <c r="F78" s="567"/>
      <c r="G78" s="562"/>
    </row>
    <row r="79" spans="1:7" s="541" customFormat="1" ht="31.5" x14ac:dyDescent="0.25">
      <c r="A79" s="649"/>
      <c r="B79" s="536"/>
      <c r="C79" s="523" t="s">
        <v>3042</v>
      </c>
      <c r="D79" s="524" t="s">
        <v>3797</v>
      </c>
      <c r="E79" s="524" t="s">
        <v>5145</v>
      </c>
      <c r="F79" s="567"/>
      <c r="G79" s="562"/>
    </row>
    <row r="80" spans="1:7" s="541" customFormat="1" ht="31.5" x14ac:dyDescent="0.25">
      <c r="A80" s="649"/>
      <c r="B80" s="536"/>
      <c r="C80" s="523" t="s">
        <v>3044</v>
      </c>
      <c r="D80" s="524" t="s">
        <v>3045</v>
      </c>
      <c r="E80" s="524" t="s">
        <v>5146</v>
      </c>
      <c r="F80" s="567"/>
      <c r="G80" s="562"/>
    </row>
    <row r="81" spans="1:7" s="541" customFormat="1" ht="48" customHeight="1" x14ac:dyDescent="0.25">
      <c r="A81" s="649"/>
      <c r="B81" s="536"/>
      <c r="C81" s="523" t="s">
        <v>3047</v>
      </c>
      <c r="D81" s="524" t="s">
        <v>3048</v>
      </c>
      <c r="E81" s="524" t="s">
        <v>5147</v>
      </c>
      <c r="F81" s="567"/>
      <c r="G81" s="562"/>
    </row>
    <row r="82" spans="1:7" s="541" customFormat="1" ht="31.5" x14ac:dyDescent="0.25">
      <c r="A82" s="649"/>
      <c r="B82" s="536"/>
      <c r="C82" s="523" t="s">
        <v>3050</v>
      </c>
      <c r="D82" s="524" t="s">
        <v>3052</v>
      </c>
      <c r="E82" s="524" t="s">
        <v>5148</v>
      </c>
      <c r="F82" s="567"/>
      <c r="G82" s="562"/>
    </row>
    <row r="83" spans="1:7" s="541" customFormat="1" ht="31.5" x14ac:dyDescent="0.25">
      <c r="A83" s="649"/>
      <c r="B83" s="536"/>
      <c r="C83" s="523" t="s">
        <v>3053</v>
      </c>
      <c r="D83" s="524" t="s">
        <v>3055</v>
      </c>
      <c r="E83" s="524" t="s">
        <v>5149</v>
      </c>
      <c r="F83" s="567"/>
      <c r="G83" s="562"/>
    </row>
    <row r="84" spans="1:7" s="1116" customFormat="1" x14ac:dyDescent="0.25">
      <c r="A84" s="1114"/>
      <c r="B84" s="1115"/>
      <c r="C84" s="523" t="s">
        <v>3056</v>
      </c>
      <c r="D84" s="524" t="s">
        <v>3058</v>
      </c>
      <c r="E84" s="524" t="s">
        <v>3836</v>
      </c>
      <c r="F84" s="567"/>
      <c r="G84" s="562"/>
    </row>
    <row r="85" spans="1:7" s="541" customFormat="1" ht="31.5" x14ac:dyDescent="0.25">
      <c r="A85" s="649"/>
      <c r="B85" s="536"/>
      <c r="C85" s="1104" t="s">
        <v>3059</v>
      </c>
      <c r="D85" s="1105" t="s">
        <v>3061</v>
      </c>
      <c r="E85" s="1105" t="s">
        <v>5150</v>
      </c>
      <c r="F85" s="1112"/>
      <c r="G85" s="1113"/>
    </row>
    <row r="86" spans="1:7" s="541" customFormat="1" ht="31.5" x14ac:dyDescent="0.25">
      <c r="A86" s="649"/>
      <c r="B86" s="536"/>
      <c r="C86" s="523" t="s">
        <v>3062</v>
      </c>
      <c r="D86" s="524" t="s">
        <v>3063</v>
      </c>
      <c r="E86" s="524" t="s">
        <v>5151</v>
      </c>
      <c r="F86" s="567"/>
      <c r="G86" s="562"/>
    </row>
    <row r="87" spans="1:7" s="541" customFormat="1" ht="31.5" x14ac:dyDescent="0.25">
      <c r="A87" s="649"/>
      <c r="B87" s="536"/>
      <c r="C87" s="523" t="s">
        <v>3067</v>
      </c>
      <c r="D87" s="524" t="s">
        <v>5152</v>
      </c>
      <c r="E87" s="524" t="s">
        <v>5153</v>
      </c>
      <c r="F87" s="567"/>
      <c r="G87" s="562"/>
    </row>
    <row r="88" spans="1:7" s="710" customFormat="1" ht="31.5" x14ac:dyDescent="0.25">
      <c r="A88" s="707"/>
      <c r="B88" s="708" t="s">
        <v>1119</v>
      </c>
      <c r="C88" s="555" t="s">
        <v>1120</v>
      </c>
      <c r="D88" s="555" t="s">
        <v>1121</v>
      </c>
      <c r="E88" s="555" t="s">
        <v>1122</v>
      </c>
      <c r="F88" s="558">
        <v>35.700000000000003</v>
      </c>
      <c r="G88" s="558">
        <v>60</v>
      </c>
    </row>
    <row r="89" spans="1:7" s="714" customFormat="1" ht="31.5" x14ac:dyDescent="0.25">
      <c r="A89" s="713"/>
      <c r="B89" s="707"/>
      <c r="C89" s="526" t="s">
        <v>1123</v>
      </c>
      <c r="D89" s="526" t="s">
        <v>5158</v>
      </c>
      <c r="E89" s="525" t="s">
        <v>5157</v>
      </c>
      <c r="F89" s="558"/>
      <c r="G89" s="558"/>
    </row>
    <row r="90" spans="1:7" s="543" customFormat="1" ht="47.25" x14ac:dyDescent="0.25">
      <c r="A90" s="518"/>
      <c r="B90" s="518"/>
      <c r="C90" s="527" t="s">
        <v>1126</v>
      </c>
      <c r="D90" s="527" t="s">
        <v>1127</v>
      </c>
      <c r="E90" s="527" t="s">
        <v>1128</v>
      </c>
      <c r="F90" s="558">
        <v>16.399999999999999</v>
      </c>
      <c r="G90" s="558">
        <v>100</v>
      </c>
    </row>
    <row r="91" spans="1:7" s="535" customFormat="1" ht="47.25" x14ac:dyDescent="0.25">
      <c r="A91" s="648"/>
      <c r="B91" s="536">
        <v>1</v>
      </c>
      <c r="C91" s="523" t="s">
        <v>1129</v>
      </c>
      <c r="D91" s="523" t="s">
        <v>1130</v>
      </c>
      <c r="E91" s="524" t="s">
        <v>5156</v>
      </c>
      <c r="F91" s="567"/>
      <c r="G91" s="567"/>
    </row>
    <row r="92" spans="1:7" s="535" customFormat="1" ht="47.25" customHeight="1" x14ac:dyDescent="0.25">
      <c r="A92" s="648"/>
      <c r="B92" s="536">
        <v>2</v>
      </c>
      <c r="C92" s="523" t="s">
        <v>1132</v>
      </c>
      <c r="D92" s="523" t="s">
        <v>5155</v>
      </c>
      <c r="E92" s="524" t="s">
        <v>5154</v>
      </c>
      <c r="F92" s="567"/>
      <c r="G92" s="567"/>
    </row>
    <row r="93" spans="1:7" s="535" customFormat="1" ht="34.5" customHeight="1" x14ac:dyDescent="0.25">
      <c r="A93" s="648"/>
      <c r="B93" s="536">
        <v>3</v>
      </c>
      <c r="C93" s="523" t="s">
        <v>1135</v>
      </c>
      <c r="D93" s="523" t="s">
        <v>1136</v>
      </c>
      <c r="E93" s="524" t="s">
        <v>5159</v>
      </c>
      <c r="F93" s="567"/>
      <c r="G93" s="567"/>
    </row>
    <row r="94" spans="1:7" s="535" customFormat="1" ht="31.5" x14ac:dyDescent="0.25">
      <c r="A94" s="648"/>
      <c r="B94" s="536">
        <v>4</v>
      </c>
      <c r="C94" s="523" t="s">
        <v>1138</v>
      </c>
      <c r="D94" s="523" t="s">
        <v>5160</v>
      </c>
      <c r="E94" s="524" t="s">
        <v>1140</v>
      </c>
      <c r="F94" s="567"/>
      <c r="G94" s="567"/>
    </row>
    <row r="95" spans="1:7" s="543" customFormat="1" ht="47.25" x14ac:dyDescent="0.25">
      <c r="A95" s="518"/>
      <c r="B95" s="518"/>
      <c r="C95" s="527" t="s">
        <v>1141</v>
      </c>
      <c r="D95" s="527" t="s">
        <v>1121</v>
      </c>
      <c r="E95" s="527" t="s">
        <v>1143</v>
      </c>
      <c r="F95" s="558">
        <v>0.27</v>
      </c>
      <c r="G95" s="558">
        <v>0.33</v>
      </c>
    </row>
    <row r="96" spans="1:7" s="535" customFormat="1" ht="30.75" customHeight="1" x14ac:dyDescent="0.25">
      <c r="A96" s="648"/>
      <c r="B96" s="536">
        <v>1</v>
      </c>
      <c r="C96" s="523" t="s">
        <v>1144</v>
      </c>
      <c r="D96" s="523" t="s">
        <v>5411</v>
      </c>
      <c r="E96" s="524" t="s">
        <v>1146</v>
      </c>
      <c r="F96" s="567"/>
      <c r="G96" s="567"/>
    </row>
    <row r="97" spans="1:7" s="535" customFormat="1" ht="31.5" x14ac:dyDescent="0.25">
      <c r="A97" s="648"/>
      <c r="B97" s="536">
        <v>2</v>
      </c>
      <c r="C97" s="523" t="s">
        <v>1147</v>
      </c>
      <c r="D97" s="523" t="s">
        <v>5161</v>
      </c>
      <c r="E97" s="524" t="s">
        <v>5162</v>
      </c>
      <c r="F97" s="567"/>
      <c r="G97" s="567"/>
    </row>
    <row r="98" spans="1:7" s="535" customFormat="1" ht="46.5" customHeight="1" x14ac:dyDescent="0.25">
      <c r="A98" s="648"/>
      <c r="B98" s="536">
        <v>3</v>
      </c>
      <c r="C98" s="523" t="s">
        <v>1150</v>
      </c>
      <c r="D98" s="523" t="s">
        <v>5163</v>
      </c>
      <c r="E98" s="524" t="s">
        <v>5164</v>
      </c>
      <c r="F98" s="567"/>
      <c r="G98" s="567"/>
    </row>
    <row r="99" spans="1:7" s="535" customFormat="1" ht="31.5" x14ac:dyDescent="0.25">
      <c r="A99" s="648"/>
      <c r="B99" s="536">
        <v>4</v>
      </c>
      <c r="C99" s="523" t="s">
        <v>1153</v>
      </c>
      <c r="D99" s="523" t="s">
        <v>1154</v>
      </c>
      <c r="E99" s="524" t="s">
        <v>5165</v>
      </c>
      <c r="F99" s="567"/>
      <c r="G99" s="567"/>
    </row>
    <row r="100" spans="1:7" s="710" customFormat="1" ht="47.25" x14ac:dyDescent="0.25">
      <c r="A100" s="707"/>
      <c r="B100" s="708" t="s">
        <v>3163</v>
      </c>
      <c r="C100" s="555" t="s">
        <v>3164</v>
      </c>
      <c r="D100" s="555" t="s">
        <v>3165</v>
      </c>
      <c r="E100" s="555" t="s">
        <v>3166</v>
      </c>
      <c r="F100" s="558">
        <v>85</v>
      </c>
      <c r="G100" s="558">
        <v>89</v>
      </c>
    </row>
    <row r="101" spans="1:7" s="541" customFormat="1" ht="31.5" x14ac:dyDescent="0.25">
      <c r="A101" s="649"/>
      <c r="B101" s="536"/>
      <c r="C101" s="523" t="s">
        <v>3167</v>
      </c>
      <c r="D101" s="524" t="s">
        <v>5104</v>
      </c>
      <c r="E101" s="524" t="s">
        <v>3169</v>
      </c>
      <c r="F101" s="567"/>
      <c r="G101" s="562"/>
    </row>
    <row r="102" spans="1:7" s="541" customFormat="1" ht="31.5" x14ac:dyDescent="0.25">
      <c r="A102" s="649"/>
      <c r="B102" s="536"/>
      <c r="C102" s="523" t="s">
        <v>3170</v>
      </c>
      <c r="D102" s="524" t="s">
        <v>5105</v>
      </c>
      <c r="E102" s="524" t="s">
        <v>5107</v>
      </c>
      <c r="F102" s="567"/>
      <c r="G102" s="562"/>
    </row>
    <row r="103" spans="1:7" s="541" customFormat="1" ht="47.25" x14ac:dyDescent="0.25">
      <c r="A103" s="649"/>
      <c r="B103" s="536"/>
      <c r="C103" s="523" t="s">
        <v>3172</v>
      </c>
      <c r="D103" s="524" t="s">
        <v>5108</v>
      </c>
      <c r="E103" s="524" t="s">
        <v>5109</v>
      </c>
      <c r="F103" s="567"/>
      <c r="G103" s="562"/>
    </row>
    <row r="104" spans="1:7" s="541" customFormat="1" ht="31.5" x14ac:dyDescent="0.25">
      <c r="A104" s="649"/>
      <c r="B104" s="536"/>
      <c r="C104" s="523" t="s">
        <v>3174</v>
      </c>
      <c r="D104" s="524" t="s">
        <v>5110</v>
      </c>
      <c r="E104" s="524" t="s">
        <v>5111</v>
      </c>
      <c r="F104" s="567"/>
      <c r="G104" s="562"/>
    </row>
    <row r="105" spans="1:7" s="541" customFormat="1" ht="31.5" x14ac:dyDescent="0.25">
      <c r="A105" s="649"/>
      <c r="B105" s="536"/>
      <c r="C105" s="523" t="s">
        <v>3177</v>
      </c>
      <c r="D105" s="524" t="s">
        <v>5112</v>
      </c>
      <c r="E105" s="524" t="s">
        <v>5113</v>
      </c>
      <c r="F105" s="567"/>
      <c r="G105" s="562"/>
    </row>
    <row r="106" spans="1:7" s="541" customFormat="1" ht="47.25" x14ac:dyDescent="0.25">
      <c r="A106" s="649"/>
      <c r="B106" s="536"/>
      <c r="C106" s="523" t="s">
        <v>3179</v>
      </c>
      <c r="D106" s="524" t="s">
        <v>5114</v>
      </c>
      <c r="E106" s="524" t="s">
        <v>5115</v>
      </c>
      <c r="F106" s="567"/>
      <c r="G106" s="562"/>
    </row>
    <row r="107" spans="1:7" s="541" customFormat="1" ht="31.5" x14ac:dyDescent="0.25">
      <c r="A107" s="649"/>
      <c r="B107" s="536"/>
      <c r="C107" s="523" t="s">
        <v>3180</v>
      </c>
      <c r="D107" s="524" t="s">
        <v>5116</v>
      </c>
      <c r="E107" s="524" t="s">
        <v>5117</v>
      </c>
      <c r="F107" s="567"/>
      <c r="G107" s="562"/>
    </row>
    <row r="108" spans="1:7" s="541" customFormat="1" ht="31.5" x14ac:dyDescent="0.25">
      <c r="A108" s="649"/>
      <c r="B108" s="536"/>
      <c r="C108" s="523" t="s">
        <v>3182</v>
      </c>
      <c r="D108" s="524" t="s">
        <v>5118</v>
      </c>
      <c r="E108" s="524" t="s">
        <v>5119</v>
      </c>
      <c r="F108" s="567"/>
      <c r="G108" s="562"/>
    </row>
    <row r="109" spans="1:7" s="520" customFormat="1" ht="31.5" x14ac:dyDescent="0.25">
      <c r="A109" s="518"/>
      <c r="B109" s="1041" t="s">
        <v>3344</v>
      </c>
      <c r="C109" s="1045" t="s">
        <v>2506</v>
      </c>
      <c r="D109" s="1043" t="s">
        <v>2507</v>
      </c>
      <c r="E109" s="650" t="s">
        <v>3356</v>
      </c>
      <c r="F109" s="651" t="s">
        <v>3988</v>
      </c>
      <c r="G109" s="652">
        <v>75</v>
      </c>
    </row>
    <row r="110" spans="1:7" s="520" customFormat="1" ht="47.25" x14ac:dyDescent="0.25">
      <c r="A110" s="518"/>
      <c r="B110" s="1042"/>
      <c r="C110" s="1046"/>
      <c r="D110" s="1044"/>
      <c r="E110" s="650" t="s">
        <v>3357</v>
      </c>
      <c r="F110" s="651" t="s">
        <v>3993</v>
      </c>
      <c r="G110" s="652">
        <v>6</v>
      </c>
    </row>
    <row r="111" spans="1:7" s="520" customFormat="1" ht="47.25" x14ac:dyDescent="0.25">
      <c r="A111" s="518"/>
      <c r="B111" s="1042"/>
      <c r="C111" s="76" t="s">
        <v>2458</v>
      </c>
      <c r="D111" s="77" t="s">
        <v>5264</v>
      </c>
      <c r="E111" s="77" t="s">
        <v>5274</v>
      </c>
      <c r="F111" s="747"/>
      <c r="G111" s="748"/>
    </row>
    <row r="112" spans="1:7" s="520" customFormat="1" ht="31.5" x14ac:dyDescent="0.25">
      <c r="A112" s="518"/>
      <c r="B112" s="1042"/>
      <c r="C112" s="76" t="s">
        <v>2464</v>
      </c>
      <c r="D112" s="76" t="s">
        <v>2465</v>
      </c>
      <c r="E112" s="77" t="s">
        <v>5276</v>
      </c>
      <c r="F112" s="747"/>
      <c r="G112" s="748"/>
    </row>
    <row r="113" spans="1:7" s="520" customFormat="1" ht="31.5" x14ac:dyDescent="0.25">
      <c r="A113" s="518"/>
      <c r="B113" s="1042"/>
      <c r="C113" s="76" t="s">
        <v>2467</v>
      </c>
      <c r="D113" s="76" t="s">
        <v>2468</v>
      </c>
      <c r="E113" s="77" t="s">
        <v>2469</v>
      </c>
      <c r="F113" s="747"/>
      <c r="G113" s="748"/>
    </row>
    <row r="114" spans="1:7" s="520" customFormat="1" ht="47.25" x14ac:dyDescent="0.25">
      <c r="A114" s="518"/>
      <c r="B114" s="1042"/>
      <c r="C114" s="76" t="s">
        <v>2470</v>
      </c>
      <c r="D114" s="77" t="s">
        <v>5277</v>
      </c>
      <c r="E114" s="77" t="s">
        <v>5278</v>
      </c>
      <c r="F114" s="747"/>
      <c r="G114" s="748"/>
    </row>
    <row r="115" spans="1:7" s="520" customFormat="1" ht="47.25" x14ac:dyDescent="0.25">
      <c r="A115" s="518"/>
      <c r="B115" s="1042"/>
      <c r="C115" s="76" t="s">
        <v>2515</v>
      </c>
      <c r="D115" s="76" t="s">
        <v>2516</v>
      </c>
      <c r="E115" s="77" t="s">
        <v>3750</v>
      </c>
      <c r="F115" s="747"/>
      <c r="G115" s="748"/>
    </row>
    <row r="116" spans="1:7" s="520" customFormat="1" ht="47.25" x14ac:dyDescent="0.25">
      <c r="A116" s="518"/>
      <c r="B116" s="1042"/>
      <c r="C116" s="76" t="s">
        <v>2518</v>
      </c>
      <c r="D116" s="77" t="s">
        <v>2519</v>
      </c>
      <c r="E116" s="77" t="s">
        <v>3758</v>
      </c>
      <c r="F116" s="747"/>
      <c r="G116" s="748"/>
    </row>
    <row r="117" spans="1:7" s="520" customFormat="1" ht="31.5" x14ac:dyDescent="0.25">
      <c r="A117" s="518"/>
      <c r="B117" s="1042"/>
      <c r="C117" s="76" t="s">
        <v>2476</v>
      </c>
      <c r="D117" s="76" t="s">
        <v>5279</v>
      </c>
      <c r="E117" s="77" t="s">
        <v>3763</v>
      </c>
      <c r="F117" s="747"/>
      <c r="G117" s="748"/>
    </row>
    <row r="118" spans="1:7" s="520" customFormat="1" ht="31.5" x14ac:dyDescent="0.25">
      <c r="A118" s="518"/>
      <c r="B118" s="1042"/>
      <c r="C118" s="76" t="s">
        <v>2479</v>
      </c>
      <c r="D118" s="77" t="s">
        <v>2480</v>
      </c>
      <c r="E118" s="77" t="s">
        <v>3764</v>
      </c>
      <c r="F118" s="747"/>
      <c r="G118" s="748"/>
    </row>
    <row r="119" spans="1:7" s="520" customFormat="1" ht="31.5" x14ac:dyDescent="0.25">
      <c r="A119" s="518"/>
      <c r="B119" s="1042"/>
      <c r="C119" s="76" t="s">
        <v>2482</v>
      </c>
      <c r="D119" s="77" t="s">
        <v>2483</v>
      </c>
      <c r="E119" s="77" t="s">
        <v>5280</v>
      </c>
      <c r="F119" s="747"/>
      <c r="G119" s="748"/>
    </row>
    <row r="120" spans="1:7" s="520" customFormat="1" ht="31.5" x14ac:dyDescent="0.25">
      <c r="A120" s="518"/>
      <c r="B120" s="1042"/>
      <c r="C120" s="76" t="s">
        <v>2523</v>
      </c>
      <c r="D120" s="77" t="s">
        <v>2486</v>
      </c>
      <c r="E120" s="77" t="s">
        <v>3777</v>
      </c>
      <c r="F120" s="747"/>
      <c r="G120" s="748"/>
    </row>
    <row r="121" spans="1:7" s="520" customFormat="1" ht="31.5" x14ac:dyDescent="0.25">
      <c r="A121" s="518"/>
      <c r="B121" s="1042"/>
      <c r="C121" s="76" t="s">
        <v>2488</v>
      </c>
      <c r="D121" s="77" t="s">
        <v>2489</v>
      </c>
      <c r="E121" s="77" t="s">
        <v>3781</v>
      </c>
      <c r="F121" s="747"/>
      <c r="G121" s="748"/>
    </row>
    <row r="122" spans="1:7" s="1119" customFormat="1" ht="31.5" x14ac:dyDescent="0.25">
      <c r="A122" s="516"/>
      <c r="B122" s="1042"/>
      <c r="C122" s="76" t="s">
        <v>2526</v>
      </c>
      <c r="D122" s="77" t="s">
        <v>2527</v>
      </c>
      <c r="E122" s="77" t="s">
        <v>5197</v>
      </c>
      <c r="F122" s="1117"/>
      <c r="G122" s="1118"/>
    </row>
    <row r="123" spans="1:7" s="520" customFormat="1" ht="47.25" x14ac:dyDescent="0.25">
      <c r="A123" s="518"/>
      <c r="B123" s="1042"/>
      <c r="C123" s="1107" t="s">
        <v>2529</v>
      </c>
      <c r="D123" s="1108" t="s">
        <v>2446</v>
      </c>
      <c r="E123" s="1108" t="s">
        <v>2494</v>
      </c>
      <c r="F123" s="747"/>
      <c r="G123" s="748"/>
    </row>
    <row r="124" spans="1:7" s="520" customFormat="1" ht="31.5" x14ac:dyDescent="0.25">
      <c r="A124" s="518"/>
      <c r="B124" s="1042"/>
      <c r="C124" s="76" t="s">
        <v>2498</v>
      </c>
      <c r="D124" s="77" t="s">
        <v>3891</v>
      </c>
      <c r="E124" s="77" t="s">
        <v>2499</v>
      </c>
      <c r="F124" s="747"/>
      <c r="G124" s="748"/>
    </row>
    <row r="125" spans="1:7" s="520" customFormat="1" ht="31.5" x14ac:dyDescent="0.25">
      <c r="A125" s="518"/>
      <c r="B125" s="1042"/>
      <c r="C125" s="76" t="s">
        <v>2532</v>
      </c>
      <c r="D125" s="76" t="s">
        <v>2533</v>
      </c>
      <c r="E125" s="77" t="s">
        <v>3905</v>
      </c>
      <c r="F125" s="747"/>
      <c r="G125" s="748"/>
    </row>
    <row r="126" spans="1:7" s="520" customFormat="1" ht="47.25" x14ac:dyDescent="0.25">
      <c r="A126" s="518"/>
      <c r="B126" s="1042"/>
      <c r="C126" s="76" t="s">
        <v>2503</v>
      </c>
      <c r="D126" s="77" t="s">
        <v>2504</v>
      </c>
      <c r="E126" s="77" t="s">
        <v>3919</v>
      </c>
      <c r="F126" s="747"/>
      <c r="G126" s="748"/>
    </row>
    <row r="127" spans="1:7" s="520" customFormat="1" ht="47.25" x14ac:dyDescent="0.25">
      <c r="A127" s="518"/>
      <c r="B127" s="1042"/>
      <c r="C127" s="76" t="s">
        <v>358</v>
      </c>
      <c r="D127" s="77" t="s">
        <v>2453</v>
      </c>
      <c r="E127" s="77" t="s">
        <v>3693</v>
      </c>
      <c r="F127" s="747"/>
      <c r="G127" s="748"/>
    </row>
    <row r="128" spans="1:7" s="520" customFormat="1" ht="31.5" x14ac:dyDescent="0.25">
      <c r="A128" s="518"/>
      <c r="B128" s="1042"/>
      <c r="C128" s="76" t="s">
        <v>2455</v>
      </c>
      <c r="D128" s="76" t="s">
        <v>5275</v>
      </c>
      <c r="E128" s="77" t="s">
        <v>3725</v>
      </c>
      <c r="F128" s="747"/>
      <c r="G128" s="748"/>
    </row>
    <row r="129" spans="1:7" s="520" customFormat="1" ht="47.25" x14ac:dyDescent="0.25">
      <c r="A129" s="518"/>
      <c r="B129" s="639" t="s">
        <v>708</v>
      </c>
      <c r="C129" s="545" t="s">
        <v>727</v>
      </c>
      <c r="D129" s="527" t="s">
        <v>728</v>
      </c>
      <c r="E129" s="527" t="s">
        <v>729</v>
      </c>
      <c r="F129" s="566"/>
      <c r="G129" s="566"/>
    </row>
    <row r="130" spans="1:7" s="509" customFormat="1" ht="31.5" x14ac:dyDescent="0.25">
      <c r="A130" s="517"/>
      <c r="B130" s="640"/>
      <c r="C130" s="523" t="s">
        <v>730</v>
      </c>
      <c r="D130" s="524" t="s">
        <v>731</v>
      </c>
      <c r="E130" s="524" t="s">
        <v>732</v>
      </c>
      <c r="F130" s="565"/>
      <c r="G130" s="565"/>
    </row>
    <row r="131" spans="1:7" s="509" customFormat="1" ht="47.25" x14ac:dyDescent="0.25">
      <c r="A131" s="517"/>
      <c r="B131" s="640"/>
      <c r="C131" s="523" t="s">
        <v>733</v>
      </c>
      <c r="D131" s="524" t="s">
        <v>734</v>
      </c>
      <c r="E131" s="524" t="s">
        <v>735</v>
      </c>
      <c r="F131" s="565"/>
      <c r="G131" s="565"/>
    </row>
    <row r="132" spans="1:7" s="509" customFormat="1" ht="47.25" customHeight="1" x14ac:dyDescent="0.25">
      <c r="A132" s="517"/>
      <c r="B132" s="640"/>
      <c r="C132" s="523" t="s">
        <v>736</v>
      </c>
      <c r="D132" s="524" t="s">
        <v>737</v>
      </c>
      <c r="E132" s="524" t="s">
        <v>738</v>
      </c>
      <c r="F132" s="565"/>
      <c r="G132" s="565"/>
    </row>
    <row r="133" spans="1:7" s="509" customFormat="1" ht="31.5" x14ac:dyDescent="0.25">
      <c r="A133" s="517"/>
      <c r="B133" s="640"/>
      <c r="C133" s="523" t="s">
        <v>739</v>
      </c>
      <c r="D133" s="524" t="s">
        <v>740</v>
      </c>
      <c r="E133" s="524" t="s">
        <v>741</v>
      </c>
      <c r="F133" s="565"/>
      <c r="G133" s="565"/>
    </row>
    <row r="134" spans="1:7" s="543" customFormat="1" ht="31.5" x14ac:dyDescent="0.25">
      <c r="A134" s="518"/>
      <c r="B134" s="515"/>
      <c r="C134" s="527" t="s">
        <v>776</v>
      </c>
      <c r="D134" s="527" t="s">
        <v>777</v>
      </c>
      <c r="E134" s="527" t="s">
        <v>778</v>
      </c>
      <c r="F134" s="663">
        <v>221321</v>
      </c>
      <c r="G134" s="664">
        <v>256571.69739815034</v>
      </c>
    </row>
    <row r="135" spans="1:7" s="529" customFormat="1" ht="31.5" x14ac:dyDescent="0.25">
      <c r="A135" s="665"/>
      <c r="B135" s="536">
        <v>1</v>
      </c>
      <c r="C135" s="523" t="s">
        <v>779</v>
      </c>
      <c r="D135" s="526" t="s">
        <v>780</v>
      </c>
      <c r="E135" s="525" t="s">
        <v>781</v>
      </c>
      <c r="F135" s="569"/>
      <c r="G135" s="567"/>
    </row>
    <row r="136" spans="1:7" s="529" customFormat="1" ht="47.25" x14ac:dyDescent="0.25">
      <c r="A136" s="665"/>
      <c r="B136" s="536">
        <v>2</v>
      </c>
      <c r="C136" s="523" t="s">
        <v>782</v>
      </c>
      <c r="D136" s="526" t="s">
        <v>783</v>
      </c>
      <c r="E136" s="525" t="s">
        <v>784</v>
      </c>
      <c r="F136" s="569"/>
      <c r="G136" s="567"/>
    </row>
    <row r="137" spans="1:7" s="529" customFormat="1" ht="31.5" x14ac:dyDescent="0.25">
      <c r="A137" s="665"/>
      <c r="B137" s="536">
        <v>3</v>
      </c>
      <c r="C137" s="523" t="s">
        <v>785</v>
      </c>
      <c r="D137" s="525" t="s">
        <v>786</v>
      </c>
      <c r="E137" s="525" t="s">
        <v>787</v>
      </c>
      <c r="F137" s="569"/>
      <c r="G137" s="567"/>
    </row>
    <row r="138" spans="1:7" s="529" customFormat="1" ht="31.5" x14ac:dyDescent="0.25">
      <c r="A138" s="665"/>
      <c r="B138" s="536">
        <v>4</v>
      </c>
      <c r="C138" s="523" t="s">
        <v>788</v>
      </c>
      <c r="D138" s="526" t="s">
        <v>789</v>
      </c>
      <c r="E138" s="525" t="s">
        <v>790</v>
      </c>
      <c r="F138" s="569"/>
      <c r="G138" s="567"/>
    </row>
    <row r="139" spans="1:7" s="541" customFormat="1" ht="31.5" x14ac:dyDescent="0.25">
      <c r="A139" s="649"/>
      <c r="B139" s="550">
        <v>5</v>
      </c>
      <c r="C139" s="523" t="s">
        <v>791</v>
      </c>
      <c r="D139" s="526" t="s">
        <v>792</v>
      </c>
      <c r="E139" s="525" t="s">
        <v>5212</v>
      </c>
      <c r="F139" s="569"/>
      <c r="G139" s="562"/>
    </row>
    <row r="140" spans="1:7" s="520" customFormat="1" ht="31.5" x14ac:dyDescent="0.25">
      <c r="A140" s="518"/>
      <c r="B140" s="519"/>
      <c r="C140" s="527" t="s">
        <v>759</v>
      </c>
      <c r="D140" s="527" t="s">
        <v>760</v>
      </c>
      <c r="E140" s="527" t="s">
        <v>761</v>
      </c>
      <c r="F140" s="663">
        <v>1126173</v>
      </c>
      <c r="G140" s="663">
        <v>1243385.9903821535</v>
      </c>
    </row>
    <row r="141" spans="1:7" s="529" customFormat="1" ht="31.5" x14ac:dyDescent="0.25">
      <c r="A141" s="665"/>
      <c r="B141" s="536">
        <v>1</v>
      </c>
      <c r="C141" s="526" t="s">
        <v>762</v>
      </c>
      <c r="D141" s="526" t="s">
        <v>737</v>
      </c>
      <c r="E141" s="525" t="s">
        <v>763</v>
      </c>
      <c r="F141" s="569"/>
      <c r="G141" s="567"/>
    </row>
    <row r="142" spans="1:7" s="529" customFormat="1" ht="47.25" x14ac:dyDescent="0.25">
      <c r="A142" s="665"/>
      <c r="B142" s="536">
        <v>2</v>
      </c>
      <c r="C142" s="526" t="s">
        <v>764</v>
      </c>
      <c r="D142" s="526" t="s">
        <v>765</v>
      </c>
      <c r="E142" s="525" t="s">
        <v>766</v>
      </c>
      <c r="F142" s="569"/>
      <c r="G142" s="567"/>
    </row>
    <row r="143" spans="1:7" s="529" customFormat="1" ht="31.5" x14ac:dyDescent="0.25">
      <c r="A143" s="665"/>
      <c r="B143" s="536">
        <v>3</v>
      </c>
      <c r="C143" s="526" t="s">
        <v>767</v>
      </c>
      <c r="D143" s="525" t="s">
        <v>768</v>
      </c>
      <c r="E143" s="525" t="s">
        <v>5168</v>
      </c>
      <c r="F143" s="569"/>
      <c r="G143" s="567"/>
    </row>
    <row r="144" spans="1:7" s="529" customFormat="1" ht="31.5" x14ac:dyDescent="0.25">
      <c r="A144" s="665"/>
      <c r="B144" s="536">
        <v>4</v>
      </c>
      <c r="C144" s="526" t="s">
        <v>770</v>
      </c>
      <c r="D144" s="525" t="s">
        <v>771</v>
      </c>
      <c r="E144" s="525" t="s">
        <v>5169</v>
      </c>
      <c r="F144" s="569"/>
      <c r="G144" s="567"/>
    </row>
    <row r="145" spans="1:8" s="529" customFormat="1" ht="31.5" x14ac:dyDescent="0.25">
      <c r="A145" s="665"/>
      <c r="B145" s="536">
        <v>5</v>
      </c>
      <c r="C145" s="526" t="s">
        <v>773</v>
      </c>
      <c r="D145" s="525" t="s">
        <v>774</v>
      </c>
      <c r="E145" s="525" t="s">
        <v>775</v>
      </c>
      <c r="F145" s="569"/>
      <c r="G145" s="567"/>
    </row>
    <row r="146" spans="1:8" s="583" customFormat="1" ht="31.5" x14ac:dyDescent="0.25">
      <c r="A146" s="666" t="s">
        <v>5047</v>
      </c>
      <c r="B146" s="667"/>
      <c r="C146" s="666"/>
      <c r="D146" s="666"/>
      <c r="E146" s="666"/>
      <c r="F146" s="666"/>
      <c r="G146" s="666"/>
    </row>
    <row r="147" spans="1:8" s="583" customFormat="1" ht="31.5" x14ac:dyDescent="0.25">
      <c r="A147" s="574"/>
      <c r="B147" s="729" t="s">
        <v>3344</v>
      </c>
      <c r="C147" s="635" t="s">
        <v>2431</v>
      </c>
      <c r="D147" s="635" t="s">
        <v>2432</v>
      </c>
      <c r="E147" s="669" t="s">
        <v>3363</v>
      </c>
      <c r="F147" s="670" t="s">
        <v>4017</v>
      </c>
      <c r="G147" s="670">
        <v>100</v>
      </c>
    </row>
    <row r="148" spans="1:8" ht="47.25" x14ac:dyDescent="0.25">
      <c r="A148" s="589"/>
      <c r="B148" s="635"/>
      <c r="C148" s="592" t="s">
        <v>2434</v>
      </c>
      <c r="D148" s="592" t="s">
        <v>2435</v>
      </c>
      <c r="E148" s="592" t="s">
        <v>5170</v>
      </c>
      <c r="F148" s="576"/>
      <c r="G148" s="576"/>
    </row>
    <row r="149" spans="1:8" ht="31.5" x14ac:dyDescent="0.25">
      <c r="A149" s="589"/>
      <c r="B149" s="635"/>
      <c r="C149" s="592" t="s">
        <v>2436</v>
      </c>
      <c r="D149" s="592" t="s">
        <v>2437</v>
      </c>
      <c r="E149" s="592" t="s">
        <v>2438</v>
      </c>
      <c r="F149" s="576"/>
      <c r="G149" s="576"/>
    </row>
    <row r="150" spans="1:8" x14ac:dyDescent="0.25">
      <c r="A150" s="589"/>
      <c r="B150" s="635"/>
      <c r="C150" s="592" t="s">
        <v>2439</v>
      </c>
      <c r="D150" s="592" t="s">
        <v>2440</v>
      </c>
      <c r="E150" s="592" t="s">
        <v>2441</v>
      </c>
      <c r="F150" s="576"/>
      <c r="G150" s="576"/>
    </row>
    <row r="151" spans="1:8" ht="31.5" x14ac:dyDescent="0.25">
      <c r="A151" s="589"/>
      <c r="B151" s="635"/>
      <c r="C151" s="592" t="s">
        <v>2442</v>
      </c>
      <c r="D151" s="592" t="s">
        <v>2443</v>
      </c>
      <c r="E151" s="592" t="s">
        <v>2444</v>
      </c>
      <c r="F151" s="576"/>
      <c r="G151" s="576"/>
    </row>
    <row r="152" spans="1:8" ht="31.5" x14ac:dyDescent="0.25">
      <c r="A152" s="589"/>
      <c r="B152" s="635"/>
      <c r="C152" s="592" t="s">
        <v>2445</v>
      </c>
      <c r="D152" s="592" t="s">
        <v>2446</v>
      </c>
      <c r="E152" s="592" t="s">
        <v>5171</v>
      </c>
      <c r="F152" s="576"/>
      <c r="G152" s="576"/>
    </row>
    <row r="153" spans="1:8" ht="31.5" x14ac:dyDescent="0.25">
      <c r="A153" s="589"/>
      <c r="B153" s="635"/>
      <c r="C153" s="592" t="s">
        <v>2448</v>
      </c>
      <c r="D153" s="592" t="s">
        <v>2449</v>
      </c>
      <c r="E153" s="592" t="s">
        <v>5172</v>
      </c>
      <c r="F153" s="576"/>
      <c r="G153" s="576"/>
    </row>
    <row r="154" spans="1:8" ht="31.5" x14ac:dyDescent="0.25">
      <c r="A154" s="589"/>
      <c r="B154" s="635"/>
      <c r="C154" s="72" t="s">
        <v>2557</v>
      </c>
      <c r="D154" s="72" t="s">
        <v>5543</v>
      </c>
      <c r="E154" s="72" t="s">
        <v>3373</v>
      </c>
      <c r="F154" s="92" t="s">
        <v>4009</v>
      </c>
      <c r="G154" s="92">
        <v>18</v>
      </c>
      <c r="H154" s="92"/>
    </row>
    <row r="155" spans="1:8" ht="31.5" x14ac:dyDescent="0.25">
      <c r="A155" s="589"/>
      <c r="B155" s="635"/>
      <c r="C155" s="72"/>
      <c r="D155" s="72"/>
      <c r="E155" s="72" t="s">
        <v>3374</v>
      </c>
      <c r="F155" s="92" t="s">
        <v>4010</v>
      </c>
      <c r="G155" s="92" t="s">
        <v>3375</v>
      </c>
      <c r="H155" s="92"/>
    </row>
    <row r="156" spans="1:8" ht="31.5" x14ac:dyDescent="0.25">
      <c r="A156" s="589"/>
      <c r="B156" s="635"/>
      <c r="C156" s="72"/>
      <c r="D156" s="72"/>
      <c r="E156" s="72" t="s">
        <v>3376</v>
      </c>
      <c r="F156" s="92" t="s">
        <v>4017</v>
      </c>
      <c r="G156" s="170">
        <v>100</v>
      </c>
      <c r="H156" s="170"/>
    </row>
    <row r="157" spans="1:8" ht="31.5" x14ac:dyDescent="0.25">
      <c r="A157" s="589"/>
      <c r="B157" s="635"/>
      <c r="C157" s="72"/>
      <c r="D157" s="72"/>
      <c r="E157" s="72" t="s">
        <v>3377</v>
      </c>
      <c r="F157" s="92" t="s">
        <v>4020</v>
      </c>
      <c r="G157" s="170">
        <v>100</v>
      </c>
      <c r="H157" s="170"/>
    </row>
    <row r="158" spans="1:8" x14ac:dyDescent="0.25">
      <c r="A158" s="589"/>
      <c r="B158" s="635"/>
      <c r="C158" s="72"/>
      <c r="D158" s="72"/>
      <c r="E158" s="72" t="s">
        <v>3378</v>
      </c>
      <c r="F158" s="170">
        <v>35</v>
      </c>
      <c r="G158" s="170">
        <v>100</v>
      </c>
      <c r="H158" s="170"/>
    </row>
    <row r="159" spans="1:8" ht="31.5" x14ac:dyDescent="0.25">
      <c r="A159" s="589"/>
      <c r="B159" s="635"/>
      <c r="C159" s="72"/>
      <c r="D159" s="72"/>
      <c r="E159" s="72" t="s">
        <v>3379</v>
      </c>
      <c r="F159" s="170">
        <v>31</v>
      </c>
      <c r="G159" s="170">
        <v>80</v>
      </c>
      <c r="H159" s="170"/>
    </row>
    <row r="160" spans="1:8" ht="47.25" x14ac:dyDescent="0.25">
      <c r="A160" s="589"/>
      <c r="B160" s="635"/>
      <c r="C160" s="72"/>
      <c r="D160" s="72"/>
      <c r="E160" s="72" t="s">
        <v>3380</v>
      </c>
      <c r="F160" s="92">
        <v>200</v>
      </c>
      <c r="G160" s="92">
        <v>1500</v>
      </c>
      <c r="H160" s="92"/>
    </row>
    <row r="161" spans="1:8" ht="31.5" x14ac:dyDescent="0.25">
      <c r="A161" s="589"/>
      <c r="B161" s="635"/>
      <c r="C161" s="76" t="s">
        <v>2563</v>
      </c>
      <c r="D161" s="77" t="s">
        <v>3696</v>
      </c>
      <c r="E161" s="77" t="s">
        <v>3697</v>
      </c>
      <c r="F161" s="740"/>
      <c r="G161" s="740"/>
    </row>
    <row r="162" spans="1:8" s="1121" customFormat="1" ht="31.5" x14ac:dyDescent="0.25">
      <c r="A162" s="1120"/>
      <c r="B162" s="597"/>
      <c r="C162" s="76" t="s">
        <v>2566</v>
      </c>
      <c r="D162" s="76" t="s">
        <v>5298</v>
      </c>
      <c r="E162" s="77" t="s">
        <v>3803</v>
      </c>
      <c r="F162" s="632"/>
      <c r="G162" s="632"/>
    </row>
    <row r="163" spans="1:8" ht="47.25" x14ac:dyDescent="0.25">
      <c r="A163" s="589"/>
      <c r="B163" s="635"/>
      <c r="C163" s="1107" t="s">
        <v>2577</v>
      </c>
      <c r="D163" s="1108" t="s">
        <v>2578</v>
      </c>
      <c r="E163" s="1108" t="s">
        <v>3831</v>
      </c>
      <c r="F163" s="740"/>
      <c r="G163" s="740"/>
    </row>
    <row r="164" spans="1:8" x14ac:dyDescent="0.25">
      <c r="A164" s="589"/>
      <c r="B164" s="635"/>
      <c r="C164" s="588"/>
      <c r="D164" s="588"/>
      <c r="E164" s="588"/>
      <c r="F164" s="740"/>
      <c r="G164" s="740"/>
    </row>
    <row r="165" spans="1:8" ht="31.5" x14ac:dyDescent="0.25">
      <c r="A165" s="589"/>
      <c r="B165" s="635"/>
      <c r="C165" s="72" t="s">
        <v>2605</v>
      </c>
      <c r="D165" s="72" t="s">
        <v>5296</v>
      </c>
      <c r="E165" s="72" t="s">
        <v>2607</v>
      </c>
      <c r="F165" s="740"/>
      <c r="G165" s="740"/>
    </row>
    <row r="166" spans="1:8" ht="47.25" x14ac:dyDescent="0.25">
      <c r="A166" s="589"/>
      <c r="B166" s="635"/>
      <c r="C166" s="76" t="s">
        <v>2608</v>
      </c>
      <c r="D166" s="76" t="s">
        <v>2609</v>
      </c>
      <c r="E166" s="77" t="s">
        <v>2610</v>
      </c>
      <c r="F166" s="740"/>
      <c r="G166" s="740"/>
    </row>
    <row r="167" spans="1:8" ht="47.25" x14ac:dyDescent="0.25">
      <c r="A167" s="589"/>
      <c r="B167" s="635"/>
      <c r="C167" s="72" t="s">
        <v>2450</v>
      </c>
      <c r="D167" s="72" t="s">
        <v>2451</v>
      </c>
      <c r="E167" s="72" t="s">
        <v>3345</v>
      </c>
      <c r="F167" s="92" t="s">
        <v>3947</v>
      </c>
      <c r="G167" s="92">
        <v>100</v>
      </c>
      <c r="H167" s="92"/>
    </row>
    <row r="168" spans="1:8" ht="47.25" x14ac:dyDescent="0.25">
      <c r="A168" s="589"/>
      <c r="B168" s="635"/>
      <c r="C168" s="72"/>
      <c r="D168" s="72"/>
      <c r="E168" s="72" t="s">
        <v>3346</v>
      </c>
      <c r="F168" s="92" t="s">
        <v>3953</v>
      </c>
      <c r="G168" s="92" t="s">
        <v>3347</v>
      </c>
      <c r="H168" s="92"/>
    </row>
    <row r="169" spans="1:8" ht="31.5" x14ac:dyDescent="0.25">
      <c r="A169" s="589"/>
      <c r="B169" s="635"/>
      <c r="C169" s="72"/>
      <c r="D169" s="72"/>
      <c r="E169" s="72" t="s">
        <v>3348</v>
      </c>
      <c r="F169" s="92" t="s">
        <v>3959</v>
      </c>
      <c r="G169" s="92" t="s">
        <v>3349</v>
      </c>
      <c r="H169" s="92"/>
    </row>
    <row r="170" spans="1:8" ht="31.5" x14ac:dyDescent="0.25">
      <c r="A170" s="589"/>
      <c r="B170" s="635"/>
      <c r="C170" s="72"/>
      <c r="D170" s="72"/>
      <c r="E170" s="72" t="s">
        <v>3350</v>
      </c>
      <c r="F170" s="92" t="s">
        <v>3965</v>
      </c>
      <c r="G170" s="92">
        <v>0.24</v>
      </c>
      <c r="H170" s="92"/>
    </row>
    <row r="171" spans="1:8" ht="31.5" x14ac:dyDescent="0.25">
      <c r="A171" s="589"/>
      <c r="B171" s="635"/>
      <c r="C171" s="72"/>
      <c r="D171" s="72"/>
      <c r="E171" s="72" t="s">
        <v>3351</v>
      </c>
      <c r="F171" s="92" t="s">
        <v>3971</v>
      </c>
      <c r="G171" s="92" t="s">
        <v>3352</v>
      </c>
      <c r="H171" s="92"/>
    </row>
    <row r="172" spans="1:8" ht="47.25" x14ac:dyDescent="0.25">
      <c r="A172" s="589"/>
      <c r="B172" s="635"/>
      <c r="C172" s="72"/>
      <c r="D172" s="72"/>
      <c r="E172" s="72" t="s">
        <v>3353</v>
      </c>
      <c r="F172" s="92" t="s">
        <v>3977</v>
      </c>
      <c r="G172" s="92" t="s">
        <v>3354</v>
      </c>
      <c r="H172" s="92"/>
    </row>
    <row r="173" spans="1:8" ht="47.25" x14ac:dyDescent="0.25">
      <c r="A173" s="589"/>
      <c r="B173" s="589"/>
      <c r="C173" s="76" t="s">
        <v>2458</v>
      </c>
      <c r="D173" s="77" t="s">
        <v>5264</v>
      </c>
      <c r="E173" s="77" t="s">
        <v>5267</v>
      </c>
      <c r="F173" s="740"/>
      <c r="G173" s="740"/>
    </row>
    <row r="174" spans="1:8" ht="47.25" x14ac:dyDescent="0.25">
      <c r="A174" s="589"/>
      <c r="B174" s="635"/>
      <c r="C174" s="76" t="s">
        <v>2461</v>
      </c>
      <c r="D174" s="77" t="s">
        <v>5265</v>
      </c>
      <c r="E174" s="77" t="s">
        <v>5273</v>
      </c>
      <c r="F174" s="740"/>
      <c r="G174" s="740"/>
    </row>
    <row r="175" spans="1:8" ht="31.5" x14ac:dyDescent="0.25">
      <c r="A175" s="589"/>
      <c r="B175" s="635"/>
      <c r="C175" s="77" t="s">
        <v>2482</v>
      </c>
      <c r="D175" s="77" t="s">
        <v>2483</v>
      </c>
      <c r="E175" s="77" t="s">
        <v>3773</v>
      </c>
      <c r="F175" s="740"/>
      <c r="G175" s="740"/>
    </row>
    <row r="176" spans="1:8" ht="31.5" x14ac:dyDescent="0.25">
      <c r="A176" s="589"/>
      <c r="B176" s="635"/>
      <c r="C176" s="76" t="s">
        <v>2488</v>
      </c>
      <c r="D176" s="77" t="s">
        <v>2489</v>
      </c>
      <c r="E176" s="77" t="s">
        <v>3781</v>
      </c>
      <c r="F176" s="740"/>
      <c r="G176" s="740"/>
    </row>
    <row r="177" spans="1:7" ht="31.5" x14ac:dyDescent="0.25">
      <c r="A177" s="589"/>
      <c r="B177" s="635"/>
      <c r="C177" s="76" t="s">
        <v>2491</v>
      </c>
      <c r="D177" s="77" t="s">
        <v>2492</v>
      </c>
      <c r="E177" s="77" t="s">
        <v>3783</v>
      </c>
      <c r="F177" s="740"/>
      <c r="G177" s="740"/>
    </row>
    <row r="178" spans="1:7" ht="47.25" x14ac:dyDescent="0.25">
      <c r="A178" s="589"/>
      <c r="B178" s="635"/>
      <c r="C178" s="76" t="s">
        <v>2445</v>
      </c>
      <c r="D178" s="77" t="s">
        <v>2446</v>
      </c>
      <c r="E178" s="77" t="s">
        <v>2494</v>
      </c>
      <c r="F178" s="740"/>
      <c r="G178" s="740"/>
    </row>
    <row r="179" spans="1:7" ht="31.5" x14ac:dyDescent="0.25">
      <c r="A179" s="589"/>
      <c r="B179" s="635"/>
      <c r="C179" s="76" t="s">
        <v>2495</v>
      </c>
      <c r="D179" s="77" t="s">
        <v>2496</v>
      </c>
      <c r="E179" s="77" t="s">
        <v>2497</v>
      </c>
      <c r="F179" s="740"/>
      <c r="G179" s="740"/>
    </row>
    <row r="180" spans="1:7" ht="31.5" x14ac:dyDescent="0.25">
      <c r="A180" s="589"/>
      <c r="B180" s="635"/>
      <c r="C180" s="76" t="s">
        <v>2498</v>
      </c>
      <c r="D180" s="77" t="s">
        <v>3891</v>
      </c>
      <c r="E180" s="77" t="s">
        <v>2499</v>
      </c>
      <c r="F180" s="740"/>
      <c r="G180" s="740"/>
    </row>
    <row r="181" spans="1:7" ht="31.5" x14ac:dyDescent="0.25">
      <c r="A181" s="589"/>
      <c r="B181" s="635"/>
      <c r="C181" s="76" t="s">
        <v>2500</v>
      </c>
      <c r="D181" s="76" t="s">
        <v>2501</v>
      </c>
      <c r="E181" s="77" t="s">
        <v>3904</v>
      </c>
      <c r="F181" s="740"/>
      <c r="G181" s="740"/>
    </row>
    <row r="182" spans="1:7" ht="47.25" x14ac:dyDescent="0.25">
      <c r="A182" s="589"/>
      <c r="B182" s="635"/>
      <c r="C182" s="76" t="s">
        <v>2503</v>
      </c>
      <c r="D182" s="77" t="s">
        <v>2504</v>
      </c>
      <c r="E182" s="77" t="s">
        <v>3919</v>
      </c>
      <c r="F182" s="740"/>
      <c r="G182" s="740"/>
    </row>
    <row r="183" spans="1:7" ht="47.25" x14ac:dyDescent="0.25">
      <c r="A183" s="589"/>
      <c r="B183" s="635"/>
      <c r="C183" s="77" t="s">
        <v>358</v>
      </c>
      <c r="D183" s="77" t="s">
        <v>2453</v>
      </c>
      <c r="E183" s="77" t="s">
        <v>3693</v>
      </c>
      <c r="F183" s="740"/>
      <c r="G183" s="740"/>
    </row>
    <row r="184" spans="1:7" ht="31.5" x14ac:dyDescent="0.25">
      <c r="A184" s="589"/>
      <c r="B184" s="635"/>
      <c r="C184" s="76" t="s">
        <v>2455</v>
      </c>
      <c r="D184" s="76" t="s">
        <v>5263</v>
      </c>
      <c r="E184" s="77" t="s">
        <v>3723</v>
      </c>
      <c r="F184" s="740"/>
      <c r="G184" s="740"/>
    </row>
    <row r="185" spans="1:7" ht="31.5" x14ac:dyDescent="0.25">
      <c r="A185" s="589"/>
      <c r="B185" s="635"/>
      <c r="C185" s="76" t="s">
        <v>2464</v>
      </c>
      <c r="D185" s="76" t="s">
        <v>2465</v>
      </c>
      <c r="E185" s="77" t="s">
        <v>5266</v>
      </c>
      <c r="F185" s="740"/>
      <c r="G185" s="740"/>
    </row>
    <row r="186" spans="1:7" ht="31.5" x14ac:dyDescent="0.25">
      <c r="A186" s="589"/>
      <c r="B186" s="635"/>
      <c r="C186" s="76" t="s">
        <v>2467</v>
      </c>
      <c r="D186" s="76" t="s">
        <v>5268</v>
      </c>
      <c r="E186" s="77" t="s">
        <v>5269</v>
      </c>
      <c r="F186" s="740"/>
      <c r="G186" s="740"/>
    </row>
    <row r="187" spans="1:7" ht="47.25" x14ac:dyDescent="0.25">
      <c r="A187" s="589"/>
      <c r="B187" s="635"/>
      <c r="C187" s="76" t="s">
        <v>2470</v>
      </c>
      <c r="D187" s="77" t="s">
        <v>3733</v>
      </c>
      <c r="E187" s="77" t="s">
        <v>5270</v>
      </c>
      <c r="F187" s="740"/>
      <c r="G187" s="740"/>
    </row>
    <row r="188" spans="1:7" ht="31.5" x14ac:dyDescent="0.25">
      <c r="A188" s="589"/>
      <c r="B188" s="635"/>
      <c r="C188" s="76" t="s">
        <v>2473</v>
      </c>
      <c r="D188" s="77" t="s">
        <v>2474</v>
      </c>
      <c r="E188" s="77" t="s">
        <v>5271</v>
      </c>
      <c r="F188" s="740"/>
      <c r="G188" s="740"/>
    </row>
    <row r="189" spans="1:7" ht="31.5" x14ac:dyDescent="0.25">
      <c r="A189" s="589"/>
      <c r="B189" s="635"/>
      <c r="C189" s="76" t="s">
        <v>2476</v>
      </c>
      <c r="D189" s="76" t="s">
        <v>5272</v>
      </c>
      <c r="E189" s="77" t="s">
        <v>3763</v>
      </c>
      <c r="F189" s="740"/>
      <c r="G189" s="740"/>
    </row>
    <row r="190" spans="1:7" ht="31.5" x14ac:dyDescent="0.25">
      <c r="A190" s="589"/>
      <c r="B190" s="635"/>
      <c r="C190" s="76" t="s">
        <v>2479</v>
      </c>
      <c r="D190" s="77" t="s">
        <v>2480</v>
      </c>
      <c r="E190" s="77" t="s">
        <v>3762</v>
      </c>
      <c r="F190" s="740"/>
      <c r="G190" s="740"/>
    </row>
    <row r="191" spans="1:7" ht="31.5" x14ac:dyDescent="0.25">
      <c r="A191" s="589"/>
      <c r="B191" s="635"/>
      <c r="C191" s="76" t="s">
        <v>2485</v>
      </c>
      <c r="D191" s="77" t="s">
        <v>2486</v>
      </c>
      <c r="E191" s="77" t="s">
        <v>3777</v>
      </c>
      <c r="F191" s="740"/>
      <c r="G191" s="740"/>
    </row>
    <row r="192" spans="1:7" s="710" customFormat="1" ht="31.5" x14ac:dyDescent="0.25">
      <c r="A192" s="707"/>
      <c r="B192" s="715" t="s">
        <v>794</v>
      </c>
      <c r="C192" s="709" t="s">
        <v>911</v>
      </c>
      <c r="D192" s="716" t="s">
        <v>912</v>
      </c>
      <c r="E192" s="709" t="s">
        <v>913</v>
      </c>
      <c r="F192" s="717">
        <v>52.94</v>
      </c>
      <c r="G192" s="717">
        <v>72</v>
      </c>
    </row>
    <row r="193" spans="1:7" ht="31.5" x14ac:dyDescent="0.25">
      <c r="A193" s="589"/>
      <c r="B193" s="635"/>
      <c r="C193" s="591" t="s">
        <v>914</v>
      </c>
      <c r="D193" s="591" t="s">
        <v>915</v>
      </c>
      <c r="E193" s="592" t="s">
        <v>916</v>
      </c>
      <c r="F193" s="576"/>
      <c r="G193" s="576"/>
    </row>
    <row r="194" spans="1:7" ht="31.5" x14ac:dyDescent="0.25">
      <c r="A194" s="589"/>
      <c r="B194" s="635"/>
      <c r="C194" s="591" t="s">
        <v>917</v>
      </c>
      <c r="D194" s="591" t="s">
        <v>5173</v>
      </c>
      <c r="E194" s="592" t="s">
        <v>5213</v>
      </c>
      <c r="F194" s="576"/>
      <c r="G194" s="576"/>
    </row>
    <row r="195" spans="1:7" ht="47.25" x14ac:dyDescent="0.25">
      <c r="A195" s="589"/>
      <c r="B195" s="635"/>
      <c r="C195" s="591" t="s">
        <v>920</v>
      </c>
      <c r="D195" s="591" t="s">
        <v>5174</v>
      </c>
      <c r="E195" s="592" t="s">
        <v>5214</v>
      </c>
      <c r="F195" s="576"/>
      <c r="G195" s="576"/>
    </row>
    <row r="196" spans="1:7" ht="31.5" x14ac:dyDescent="0.25">
      <c r="A196" s="589"/>
      <c r="B196" s="635"/>
      <c r="C196" s="72" t="s">
        <v>3393</v>
      </c>
      <c r="D196" s="72" t="s">
        <v>876</v>
      </c>
      <c r="E196" s="72" t="s">
        <v>877</v>
      </c>
      <c r="F196" s="170">
        <v>94.25</v>
      </c>
      <c r="G196" s="170">
        <v>99</v>
      </c>
    </row>
    <row r="197" spans="1:7" ht="47.25" x14ac:dyDescent="0.25">
      <c r="A197" s="589"/>
      <c r="B197" s="635"/>
      <c r="C197" s="76" t="s">
        <v>878</v>
      </c>
      <c r="D197" s="77" t="s">
        <v>879</v>
      </c>
      <c r="E197" s="77" t="s">
        <v>880</v>
      </c>
      <c r="F197" s="576"/>
      <c r="G197" s="576"/>
    </row>
    <row r="198" spans="1:7" ht="31.5" x14ac:dyDescent="0.25">
      <c r="A198" s="589"/>
      <c r="B198" s="635"/>
      <c r="C198" s="76" t="s">
        <v>881</v>
      </c>
      <c r="D198" s="76" t="s">
        <v>882</v>
      </c>
      <c r="E198" s="77" t="s">
        <v>883</v>
      </c>
      <c r="F198" s="576"/>
      <c r="G198" s="576"/>
    </row>
    <row r="199" spans="1:7" s="1121" customFormat="1" ht="47.25" x14ac:dyDescent="0.25">
      <c r="A199" s="1120"/>
      <c r="B199" s="597"/>
      <c r="C199" s="127" t="s">
        <v>832</v>
      </c>
      <c r="D199" s="127" t="s">
        <v>833</v>
      </c>
      <c r="E199" s="127" t="s">
        <v>3394</v>
      </c>
      <c r="F199" s="737">
        <v>100</v>
      </c>
      <c r="G199" s="737">
        <v>100</v>
      </c>
    </row>
    <row r="200" spans="1:7" ht="63" x14ac:dyDescent="0.25">
      <c r="A200" s="589"/>
      <c r="B200" s="635"/>
      <c r="C200" s="1107" t="s">
        <v>835</v>
      </c>
      <c r="D200" s="1108" t="s">
        <v>5324</v>
      </c>
      <c r="E200" s="1108" t="s">
        <v>837</v>
      </c>
      <c r="F200" s="632"/>
      <c r="G200" s="632"/>
    </row>
    <row r="201" spans="1:7" ht="31.5" x14ac:dyDescent="0.25">
      <c r="A201" s="589"/>
      <c r="B201" s="635"/>
      <c r="C201" s="76" t="s">
        <v>838</v>
      </c>
      <c r="D201" s="76" t="s">
        <v>5325</v>
      </c>
      <c r="E201" s="77" t="s">
        <v>840</v>
      </c>
      <c r="F201" s="576"/>
      <c r="G201" s="576"/>
    </row>
    <row r="202" spans="1:7" ht="31.5" x14ac:dyDescent="0.25">
      <c r="A202" s="589"/>
      <c r="B202" s="635"/>
      <c r="C202" s="79" t="s">
        <v>841</v>
      </c>
      <c r="D202" s="79" t="s">
        <v>5326</v>
      </c>
      <c r="E202" s="80" t="s">
        <v>843</v>
      </c>
      <c r="F202" s="576"/>
      <c r="G202" s="576"/>
    </row>
    <row r="203" spans="1:7" ht="31.5" x14ac:dyDescent="0.25">
      <c r="A203" s="589"/>
      <c r="B203" s="635"/>
      <c r="C203" s="127" t="s">
        <v>1830</v>
      </c>
      <c r="D203" s="127" t="s">
        <v>1831</v>
      </c>
      <c r="E203" s="127" t="s">
        <v>1832</v>
      </c>
      <c r="F203" s="87">
        <v>100</v>
      </c>
      <c r="G203" s="87">
        <v>100</v>
      </c>
    </row>
    <row r="204" spans="1:7" ht="31.5" x14ac:dyDescent="0.25">
      <c r="A204" s="589"/>
      <c r="B204" s="635"/>
      <c r="C204" s="76" t="s">
        <v>1833</v>
      </c>
      <c r="D204" s="77" t="s">
        <v>1834</v>
      </c>
      <c r="E204" s="77" t="s">
        <v>1835</v>
      </c>
      <c r="F204" s="576"/>
      <c r="G204" s="576"/>
    </row>
    <row r="205" spans="1:7" ht="47.25" x14ac:dyDescent="0.25">
      <c r="A205" s="589"/>
      <c r="B205" s="635"/>
      <c r="C205" s="72" t="s">
        <v>943</v>
      </c>
      <c r="D205" s="72" t="s">
        <v>944</v>
      </c>
      <c r="E205" s="72" t="s">
        <v>945</v>
      </c>
      <c r="F205" s="170">
        <v>43</v>
      </c>
      <c r="G205" s="170">
        <v>85</v>
      </c>
    </row>
    <row r="206" spans="1:7" ht="31.5" x14ac:dyDescent="0.25">
      <c r="A206" s="589"/>
      <c r="B206" s="635"/>
      <c r="C206" s="76" t="s">
        <v>946</v>
      </c>
      <c r="D206" s="77" t="s">
        <v>947</v>
      </c>
      <c r="E206" s="77" t="s">
        <v>948</v>
      </c>
      <c r="F206" s="576"/>
      <c r="G206" s="576"/>
    </row>
    <row r="207" spans="1:7" ht="31.5" x14ac:dyDescent="0.25">
      <c r="A207" s="589"/>
      <c r="B207" s="635"/>
      <c r="C207" s="76" t="s">
        <v>949</v>
      </c>
      <c r="D207" s="76" t="s">
        <v>5327</v>
      </c>
      <c r="E207" s="77" t="s">
        <v>951</v>
      </c>
      <c r="F207" s="576"/>
      <c r="G207" s="576"/>
    </row>
    <row r="208" spans="1:7" ht="31.5" x14ac:dyDescent="0.25">
      <c r="A208" s="589"/>
      <c r="B208" s="635"/>
      <c r="C208" s="72" t="s">
        <v>804</v>
      </c>
      <c r="D208" s="72" t="s">
        <v>805</v>
      </c>
      <c r="E208" s="72" t="s">
        <v>3395</v>
      </c>
      <c r="F208" s="92">
        <v>95.51</v>
      </c>
      <c r="G208" s="170">
        <v>98</v>
      </c>
    </row>
    <row r="209" spans="1:7" ht="31.5" x14ac:dyDescent="0.25">
      <c r="A209" s="589"/>
      <c r="B209" s="635"/>
      <c r="C209" s="76" t="s">
        <v>807</v>
      </c>
      <c r="D209" s="77" t="s">
        <v>808</v>
      </c>
      <c r="E209" s="77" t="s">
        <v>5328</v>
      </c>
      <c r="F209" s="576"/>
      <c r="G209" s="576"/>
    </row>
    <row r="210" spans="1:7" ht="47.25" x14ac:dyDescent="0.25">
      <c r="A210" s="589"/>
      <c r="B210" s="635"/>
      <c r="C210" s="76" t="s">
        <v>810</v>
      </c>
      <c r="D210" s="76" t="s">
        <v>5329</v>
      </c>
      <c r="E210" s="77" t="s">
        <v>812</v>
      </c>
      <c r="F210" s="576"/>
      <c r="G210" s="576"/>
    </row>
    <row r="211" spans="1:7" ht="47.25" x14ac:dyDescent="0.25">
      <c r="A211" s="589"/>
      <c r="B211" s="635"/>
      <c r="C211" s="76" t="s">
        <v>813</v>
      </c>
      <c r="D211" s="76" t="s">
        <v>814</v>
      </c>
      <c r="E211" s="77" t="s">
        <v>3835</v>
      </c>
      <c r="F211" s="576"/>
      <c r="G211" s="576"/>
    </row>
    <row r="212" spans="1:7" ht="63" x14ac:dyDescent="0.25">
      <c r="A212" s="589"/>
      <c r="B212" s="635"/>
      <c r="C212" s="72" t="s">
        <v>953</v>
      </c>
      <c r="D212" s="72" t="s">
        <v>954</v>
      </c>
      <c r="E212" s="72" t="s">
        <v>3396</v>
      </c>
      <c r="F212" s="170">
        <v>100</v>
      </c>
      <c r="G212" s="170">
        <v>100</v>
      </c>
    </row>
    <row r="213" spans="1:7" ht="47.25" x14ac:dyDescent="0.25">
      <c r="A213" s="589"/>
      <c r="B213" s="635"/>
      <c r="C213" s="76" t="s">
        <v>956</v>
      </c>
      <c r="D213" s="76" t="s">
        <v>5330</v>
      </c>
      <c r="E213" s="77" t="s">
        <v>3778</v>
      </c>
      <c r="F213" s="576"/>
      <c r="G213" s="576"/>
    </row>
    <row r="214" spans="1:7" ht="47.25" x14ac:dyDescent="0.25">
      <c r="A214" s="589"/>
      <c r="B214" s="635"/>
      <c r="C214" s="76" t="s">
        <v>959</v>
      </c>
      <c r="D214" s="76" t="s">
        <v>5331</v>
      </c>
      <c r="E214" s="77" t="s">
        <v>5332</v>
      </c>
      <c r="F214" s="576"/>
      <c r="G214" s="576"/>
    </row>
    <row r="215" spans="1:7" ht="47.25" x14ac:dyDescent="0.25">
      <c r="A215" s="589"/>
      <c r="B215" s="635"/>
      <c r="C215" s="76" t="s">
        <v>962</v>
      </c>
      <c r="D215" s="76" t="s">
        <v>5333</v>
      </c>
      <c r="E215" s="77" t="s">
        <v>964</v>
      </c>
      <c r="F215" s="576"/>
      <c r="G215" s="576"/>
    </row>
    <row r="216" spans="1:7" ht="31.5" x14ac:dyDescent="0.25">
      <c r="A216" s="589"/>
      <c r="B216" s="635"/>
      <c r="C216" s="76" t="s">
        <v>1913</v>
      </c>
      <c r="D216" s="77" t="s">
        <v>5337</v>
      </c>
      <c r="E216" s="77" t="s">
        <v>1915</v>
      </c>
      <c r="F216" s="576"/>
      <c r="G216" s="576"/>
    </row>
    <row r="217" spans="1:7" ht="31.5" x14ac:dyDescent="0.25">
      <c r="A217" s="589"/>
      <c r="B217" s="635"/>
      <c r="C217" s="72" t="s">
        <v>924</v>
      </c>
      <c r="D217" s="72" t="s">
        <v>925</v>
      </c>
      <c r="E217" s="72" t="s">
        <v>926</v>
      </c>
      <c r="F217" s="87">
        <v>60.5</v>
      </c>
      <c r="G217" s="87">
        <v>95</v>
      </c>
    </row>
    <row r="218" spans="1:7" ht="47.25" x14ac:dyDescent="0.25">
      <c r="A218" s="589"/>
      <c r="B218" s="635"/>
      <c r="C218" s="76" t="s">
        <v>927</v>
      </c>
      <c r="D218" s="76" t="s">
        <v>3661</v>
      </c>
      <c r="E218" s="77" t="s">
        <v>1910</v>
      </c>
      <c r="F218" s="576"/>
      <c r="G218" s="576"/>
    </row>
    <row r="219" spans="1:7" ht="31.5" x14ac:dyDescent="0.25">
      <c r="A219" s="589"/>
      <c r="B219" s="635"/>
      <c r="C219" s="76" t="s">
        <v>930</v>
      </c>
      <c r="D219" s="76" t="s">
        <v>931</v>
      </c>
      <c r="E219" s="77" t="s">
        <v>932</v>
      </c>
      <c r="F219" s="576"/>
      <c r="G219" s="576"/>
    </row>
    <row r="220" spans="1:7" ht="31.5" x14ac:dyDescent="0.25">
      <c r="A220" s="589"/>
      <c r="B220" s="635"/>
      <c r="C220" s="76" t="s">
        <v>933</v>
      </c>
      <c r="D220" s="76" t="s">
        <v>934</v>
      </c>
      <c r="E220" s="77" t="s">
        <v>935</v>
      </c>
      <c r="F220" s="576"/>
      <c r="G220" s="576"/>
    </row>
    <row r="221" spans="1:7" ht="47.25" x14ac:dyDescent="0.25">
      <c r="A221" s="589"/>
      <c r="B221" s="635"/>
      <c r="C221" s="76" t="s">
        <v>936</v>
      </c>
      <c r="D221" s="76" t="s">
        <v>937</v>
      </c>
      <c r="E221" s="77" t="s">
        <v>938</v>
      </c>
      <c r="F221" s="576"/>
      <c r="G221" s="576"/>
    </row>
    <row r="222" spans="1:7" x14ac:dyDescent="0.25">
      <c r="A222" s="589"/>
      <c r="B222" s="635"/>
      <c r="C222" s="76" t="s">
        <v>939</v>
      </c>
      <c r="D222" s="76" t="s">
        <v>940</v>
      </c>
      <c r="E222" s="77" t="s">
        <v>941</v>
      </c>
      <c r="F222" s="576"/>
      <c r="G222" s="576"/>
    </row>
    <row r="223" spans="1:7" ht="63" x14ac:dyDescent="0.25">
      <c r="A223" s="589"/>
      <c r="B223" s="635"/>
      <c r="C223" s="72" t="s">
        <v>844</v>
      </c>
      <c r="D223" s="72" t="s">
        <v>5542</v>
      </c>
      <c r="E223" s="72" t="s">
        <v>846</v>
      </c>
      <c r="F223" s="87">
        <v>75</v>
      </c>
      <c r="G223" s="87">
        <v>85</v>
      </c>
    </row>
    <row r="224" spans="1:7" ht="31.5" x14ac:dyDescent="0.25">
      <c r="A224" s="589"/>
      <c r="B224" s="635"/>
      <c r="C224" s="76" t="s">
        <v>847</v>
      </c>
      <c r="D224" s="77" t="s">
        <v>5341</v>
      </c>
      <c r="E224" s="77" t="s">
        <v>3730</v>
      </c>
      <c r="F224" s="576"/>
      <c r="G224" s="576"/>
    </row>
    <row r="225" spans="1:7" ht="47.25" x14ac:dyDescent="0.25">
      <c r="A225" s="589"/>
      <c r="B225" s="635"/>
      <c r="C225" s="76" t="s">
        <v>850</v>
      </c>
      <c r="D225" s="77" t="s">
        <v>1840</v>
      </c>
      <c r="E225" s="77" t="s">
        <v>3774</v>
      </c>
      <c r="F225" s="576"/>
      <c r="G225" s="576"/>
    </row>
    <row r="226" spans="1:7" ht="31.5" x14ac:dyDescent="0.25">
      <c r="A226" s="589"/>
      <c r="B226" s="635"/>
      <c r="C226" s="76" t="s">
        <v>853</v>
      </c>
      <c r="D226" s="76" t="s">
        <v>5340</v>
      </c>
      <c r="E226" s="77" t="s">
        <v>855</v>
      </c>
      <c r="F226" s="576"/>
      <c r="G226" s="576"/>
    </row>
    <row r="227" spans="1:7" ht="31.5" x14ac:dyDescent="0.25">
      <c r="A227" s="589"/>
      <c r="B227" s="635"/>
      <c r="C227" s="76" t="s">
        <v>856</v>
      </c>
      <c r="D227" s="76" t="s">
        <v>5342</v>
      </c>
      <c r="E227" s="77" t="s">
        <v>3775</v>
      </c>
      <c r="F227" s="576"/>
      <c r="G227" s="576"/>
    </row>
    <row r="228" spans="1:7" ht="31.5" x14ac:dyDescent="0.25">
      <c r="A228" s="589"/>
      <c r="B228" s="635"/>
      <c r="C228" s="76" t="s">
        <v>859</v>
      </c>
      <c r="D228" s="77" t="s">
        <v>1844</v>
      </c>
      <c r="E228" s="77" t="s">
        <v>5343</v>
      </c>
      <c r="F228" s="576"/>
      <c r="G228" s="576"/>
    </row>
    <row r="229" spans="1:7" ht="47.25" x14ac:dyDescent="0.25">
      <c r="A229" s="589"/>
      <c r="B229" s="635"/>
      <c r="C229" s="76" t="s">
        <v>862</v>
      </c>
      <c r="D229" s="76" t="s">
        <v>1904</v>
      </c>
      <c r="E229" s="77" t="s">
        <v>3780</v>
      </c>
      <c r="F229" s="576"/>
      <c r="G229" s="576"/>
    </row>
    <row r="230" spans="1:7" ht="31.5" x14ac:dyDescent="0.25">
      <c r="A230" s="589"/>
      <c r="B230" s="635"/>
      <c r="C230" s="76" t="s">
        <v>1846</v>
      </c>
      <c r="D230" s="77" t="s">
        <v>1847</v>
      </c>
      <c r="E230" s="77" t="s">
        <v>1903</v>
      </c>
      <c r="F230" s="576"/>
      <c r="G230" s="576"/>
    </row>
    <row r="231" spans="1:7" ht="31.5" x14ac:dyDescent="0.25">
      <c r="A231" s="589"/>
      <c r="B231" s="635"/>
      <c r="C231" s="76" t="s">
        <v>1902</v>
      </c>
      <c r="D231" s="77" t="s">
        <v>1847</v>
      </c>
      <c r="E231" s="77" t="s">
        <v>1903</v>
      </c>
      <c r="F231" s="576"/>
      <c r="G231" s="576"/>
    </row>
    <row r="232" spans="1:7" ht="63" x14ac:dyDescent="0.25">
      <c r="A232" s="589"/>
      <c r="B232" s="635"/>
      <c r="C232" s="72" t="s">
        <v>826</v>
      </c>
      <c r="D232" s="72" t="s">
        <v>827</v>
      </c>
      <c r="E232" s="72" t="s">
        <v>828</v>
      </c>
      <c r="F232" s="87">
        <v>100</v>
      </c>
      <c r="G232" s="87">
        <v>100</v>
      </c>
    </row>
    <row r="233" spans="1:7" ht="31.5" x14ac:dyDescent="0.25">
      <c r="A233" s="589"/>
      <c r="B233" s="635"/>
      <c r="C233" s="76" t="s">
        <v>829</v>
      </c>
      <c r="D233" s="77" t="s">
        <v>830</v>
      </c>
      <c r="E233" s="77" t="s">
        <v>831</v>
      </c>
      <c r="F233" s="576"/>
      <c r="G233" s="576"/>
    </row>
    <row r="234" spans="1:7" s="1121" customFormat="1" ht="47.25" x14ac:dyDescent="0.25">
      <c r="A234" s="1120"/>
      <c r="B234" s="597"/>
      <c r="C234" s="76" t="s">
        <v>1821</v>
      </c>
      <c r="D234" s="77" t="s">
        <v>1822</v>
      </c>
      <c r="E234" s="77" t="s">
        <v>1823</v>
      </c>
      <c r="F234" s="576"/>
      <c r="G234" s="576"/>
    </row>
    <row r="235" spans="1:7" ht="47.25" x14ac:dyDescent="0.25">
      <c r="A235" s="589"/>
      <c r="B235" s="635"/>
      <c r="C235" s="1107" t="s">
        <v>1824</v>
      </c>
      <c r="D235" s="1108" t="s">
        <v>1825</v>
      </c>
      <c r="E235" s="1108" t="s">
        <v>1895</v>
      </c>
      <c r="F235" s="632"/>
      <c r="G235" s="632"/>
    </row>
    <row r="236" spans="1:7" ht="31.5" x14ac:dyDescent="0.25">
      <c r="A236" s="589"/>
      <c r="B236" s="635"/>
      <c r="C236" s="76" t="s">
        <v>1827</v>
      </c>
      <c r="D236" s="77" t="s">
        <v>1828</v>
      </c>
      <c r="E236" s="77" t="s">
        <v>5350</v>
      </c>
      <c r="F236" s="576"/>
      <c r="G236" s="576"/>
    </row>
    <row r="237" spans="1:7" ht="31.5" x14ac:dyDescent="0.25">
      <c r="A237" s="589"/>
      <c r="B237" s="635"/>
      <c r="C237" s="76" t="s">
        <v>1863</v>
      </c>
      <c r="D237" s="77" t="s">
        <v>1822</v>
      </c>
      <c r="E237" s="77" t="s">
        <v>1864</v>
      </c>
      <c r="F237" s="576"/>
      <c r="G237" s="576"/>
    </row>
    <row r="238" spans="1:7" ht="31.5" x14ac:dyDescent="0.25">
      <c r="A238" s="589"/>
      <c r="B238" s="635"/>
      <c r="C238" s="76" t="s">
        <v>1865</v>
      </c>
      <c r="D238" s="77" t="s">
        <v>1866</v>
      </c>
      <c r="E238" s="77" t="s">
        <v>5351</v>
      </c>
      <c r="F238" s="576"/>
      <c r="G238" s="576"/>
    </row>
    <row r="239" spans="1:7" ht="31.5" x14ac:dyDescent="0.25">
      <c r="A239" s="589"/>
      <c r="B239" s="635"/>
      <c r="C239" s="76" t="s">
        <v>1868</v>
      </c>
      <c r="D239" s="77" t="s">
        <v>1869</v>
      </c>
      <c r="E239" s="77" t="s">
        <v>1870</v>
      </c>
      <c r="F239" s="576"/>
      <c r="G239" s="576"/>
    </row>
    <row r="240" spans="1:7" ht="31.5" x14ac:dyDescent="0.25">
      <c r="A240" s="589"/>
      <c r="B240" s="635"/>
      <c r="C240" s="76" t="s">
        <v>1892</v>
      </c>
      <c r="D240" s="77" t="s">
        <v>1893</v>
      </c>
      <c r="E240" s="77" t="s">
        <v>1894</v>
      </c>
      <c r="F240" s="576"/>
      <c r="G240" s="576"/>
    </row>
    <row r="241" spans="1:7" ht="31.5" x14ac:dyDescent="0.25">
      <c r="A241" s="589"/>
      <c r="B241" s="635"/>
      <c r="C241" s="72" t="s">
        <v>901</v>
      </c>
      <c r="D241" s="72" t="s">
        <v>5357</v>
      </c>
      <c r="E241" s="72" t="s">
        <v>903</v>
      </c>
      <c r="F241" s="73">
        <v>33.49</v>
      </c>
      <c r="G241" s="87">
        <v>28.49</v>
      </c>
    </row>
    <row r="242" spans="1:7" ht="63" x14ac:dyDescent="0.25">
      <c r="A242" s="589"/>
      <c r="B242" s="635"/>
      <c r="C242" s="76" t="s">
        <v>904</v>
      </c>
      <c r="D242" s="76" t="s">
        <v>5358</v>
      </c>
      <c r="E242" s="77" t="s">
        <v>906</v>
      </c>
      <c r="F242" s="576"/>
      <c r="G242" s="576"/>
    </row>
    <row r="243" spans="1:7" ht="47.25" x14ac:dyDescent="0.25">
      <c r="A243" s="589"/>
      <c r="B243" s="635"/>
      <c r="C243" s="76" t="s">
        <v>907</v>
      </c>
      <c r="D243" s="77" t="s">
        <v>908</v>
      </c>
      <c r="E243" s="77" t="s">
        <v>5359</v>
      </c>
      <c r="F243" s="576"/>
      <c r="G243" s="576"/>
    </row>
    <row r="244" spans="1:7" s="583" customFormat="1" ht="40.5" customHeight="1" x14ac:dyDescent="0.25">
      <c r="A244" s="574"/>
      <c r="B244" s="1049" t="s">
        <v>1491</v>
      </c>
      <c r="C244" s="575" t="s">
        <v>1592</v>
      </c>
      <c r="D244" s="580" t="s">
        <v>1593</v>
      </c>
      <c r="E244" s="575" t="s">
        <v>1594</v>
      </c>
      <c r="F244" s="576">
        <v>0</v>
      </c>
      <c r="G244" s="576">
        <v>100</v>
      </c>
    </row>
    <row r="245" spans="1:7" ht="47.25" customHeight="1" x14ac:dyDescent="0.25">
      <c r="A245" s="589"/>
      <c r="B245" s="1050"/>
      <c r="C245" s="591" t="s">
        <v>1595</v>
      </c>
      <c r="D245" s="591" t="s">
        <v>1596</v>
      </c>
      <c r="E245" s="592" t="s">
        <v>5175</v>
      </c>
      <c r="F245" s="576"/>
      <c r="G245" s="576"/>
    </row>
    <row r="246" spans="1:7" s="583" customFormat="1" x14ac:dyDescent="0.25">
      <c r="A246" s="653" t="s">
        <v>5048</v>
      </c>
      <c r="B246" s="578"/>
      <c r="C246" s="578"/>
      <c r="D246" s="578"/>
      <c r="E246" s="578"/>
      <c r="F246" s="671"/>
      <c r="G246" s="671"/>
    </row>
    <row r="247" spans="1:7" s="583" customFormat="1" ht="47.25" x14ac:dyDescent="0.25">
      <c r="A247" s="574"/>
      <c r="B247" s="643" t="s">
        <v>2315</v>
      </c>
      <c r="C247" s="598" t="s">
        <v>2316</v>
      </c>
      <c r="D247" s="598" t="s">
        <v>2317</v>
      </c>
      <c r="E247" s="598" t="s">
        <v>2318</v>
      </c>
      <c r="F247" s="632">
        <v>0</v>
      </c>
      <c r="G247" s="632">
        <v>100</v>
      </c>
    </row>
    <row r="248" spans="1:7" s="590" customFormat="1" ht="47.25" x14ac:dyDescent="0.25">
      <c r="A248" s="672"/>
      <c r="B248" s="637"/>
      <c r="C248" s="97" t="s">
        <v>2319</v>
      </c>
      <c r="D248" s="97" t="s">
        <v>5400</v>
      </c>
      <c r="E248" s="98" t="s">
        <v>5399</v>
      </c>
      <c r="F248" s="576"/>
      <c r="G248" s="576"/>
    </row>
    <row r="249" spans="1:7" s="590" customFormat="1" ht="31.5" x14ac:dyDescent="0.25">
      <c r="A249" s="672"/>
      <c r="B249" s="637"/>
      <c r="C249" s="97" t="s">
        <v>2322</v>
      </c>
      <c r="D249" s="97" t="s">
        <v>2323</v>
      </c>
      <c r="E249" s="98" t="s">
        <v>2324</v>
      </c>
      <c r="F249" s="576"/>
      <c r="G249" s="576"/>
    </row>
    <row r="250" spans="1:7" s="590" customFormat="1" ht="47.25" x14ac:dyDescent="0.25">
      <c r="A250" s="672"/>
      <c r="B250" s="637"/>
      <c r="C250" s="97" t="s">
        <v>2325</v>
      </c>
      <c r="D250" s="97" t="s">
        <v>2326</v>
      </c>
      <c r="E250" s="85" t="s">
        <v>5401</v>
      </c>
      <c r="F250" s="576"/>
      <c r="G250" s="576"/>
    </row>
    <row r="251" spans="1:7" s="590" customFormat="1" x14ac:dyDescent="0.25">
      <c r="A251" s="672"/>
      <c r="B251" s="637"/>
      <c r="C251" s="97" t="s">
        <v>2327</v>
      </c>
      <c r="D251" s="633" t="s">
        <v>5176</v>
      </c>
      <c r="E251" s="634" t="s">
        <v>4479</v>
      </c>
      <c r="F251" s="576"/>
      <c r="G251" s="576"/>
    </row>
    <row r="252" spans="1:7" s="590" customFormat="1" ht="31.5" x14ac:dyDescent="0.25">
      <c r="A252" s="672"/>
      <c r="B252" s="637"/>
      <c r="C252" s="97" t="s">
        <v>2330</v>
      </c>
      <c r="D252" s="633" t="s">
        <v>5177</v>
      </c>
      <c r="E252" s="634" t="s">
        <v>2332</v>
      </c>
      <c r="F252" s="576"/>
      <c r="G252" s="576"/>
    </row>
    <row r="253" spans="1:7" s="590" customFormat="1" x14ac:dyDescent="0.25">
      <c r="A253" s="672"/>
      <c r="B253" s="637"/>
      <c r="C253" s="97" t="s">
        <v>2333</v>
      </c>
      <c r="D253" s="97" t="s">
        <v>5402</v>
      </c>
      <c r="E253" s="85" t="s">
        <v>2335</v>
      </c>
      <c r="F253" s="576"/>
      <c r="G253" s="576"/>
    </row>
    <row r="254" spans="1:7" s="590" customFormat="1" ht="31.5" x14ac:dyDescent="0.25">
      <c r="A254" s="672"/>
      <c r="B254" s="637"/>
      <c r="C254" s="97" t="s">
        <v>2336</v>
      </c>
      <c r="D254" s="633" t="s">
        <v>5403</v>
      </c>
      <c r="E254" s="634" t="s">
        <v>2338</v>
      </c>
      <c r="F254" s="576"/>
      <c r="G254" s="576"/>
    </row>
    <row r="255" spans="1:7" s="590" customFormat="1" ht="61.5" customHeight="1" x14ac:dyDescent="0.25">
      <c r="A255" s="672"/>
      <c r="B255" s="637"/>
      <c r="C255" s="97" t="s">
        <v>2339</v>
      </c>
      <c r="D255" s="98" t="s">
        <v>5395</v>
      </c>
      <c r="E255" s="98" t="s">
        <v>2341</v>
      </c>
      <c r="F255" s="576"/>
      <c r="G255" s="576"/>
    </row>
    <row r="256" spans="1:7" s="583" customFormat="1" ht="31.5" x14ac:dyDescent="0.25">
      <c r="A256" s="574"/>
      <c r="B256" s="635"/>
      <c r="C256" s="580" t="s">
        <v>2114</v>
      </c>
      <c r="D256" s="580" t="s">
        <v>2342</v>
      </c>
      <c r="E256" s="580" t="s">
        <v>2343</v>
      </c>
      <c r="F256" s="607">
        <v>14000</v>
      </c>
      <c r="G256" s="607">
        <v>88410</v>
      </c>
    </row>
    <row r="257" spans="1:7" s="585" customFormat="1" ht="31.5" x14ac:dyDescent="0.25">
      <c r="A257" s="655"/>
      <c r="B257" s="636"/>
      <c r="C257" s="97" t="s">
        <v>2344</v>
      </c>
      <c r="D257" s="591" t="s">
        <v>2345</v>
      </c>
      <c r="E257" s="592" t="s">
        <v>5178</v>
      </c>
      <c r="F257" s="576"/>
      <c r="G257" s="576"/>
    </row>
    <row r="258" spans="1:7" s="585" customFormat="1" ht="47.25" x14ac:dyDescent="0.25">
      <c r="A258" s="655"/>
      <c r="B258" s="636"/>
      <c r="C258" s="97" t="s">
        <v>2339</v>
      </c>
      <c r="D258" s="98" t="s">
        <v>5395</v>
      </c>
      <c r="E258" s="98" t="s">
        <v>2341</v>
      </c>
      <c r="F258" s="576"/>
      <c r="G258" s="576"/>
    </row>
    <row r="259" spans="1:7" s="585" customFormat="1" ht="47.25" x14ac:dyDescent="0.25">
      <c r="A259" s="655"/>
      <c r="B259" s="636"/>
      <c r="C259" s="97" t="s">
        <v>2336</v>
      </c>
      <c r="D259" s="633" t="s">
        <v>2337</v>
      </c>
      <c r="E259" s="634" t="s">
        <v>2338</v>
      </c>
      <c r="F259" s="576"/>
      <c r="G259" s="576"/>
    </row>
    <row r="260" spans="1:7" s="585" customFormat="1" ht="31.5" x14ac:dyDescent="0.25">
      <c r="A260" s="655"/>
      <c r="B260" s="636"/>
      <c r="C260" s="97" t="s">
        <v>2347</v>
      </c>
      <c r="D260" s="591" t="s">
        <v>5180</v>
      </c>
      <c r="E260" s="592" t="s">
        <v>5179</v>
      </c>
      <c r="F260" s="576"/>
      <c r="G260" s="576"/>
    </row>
    <row r="261" spans="1:7" s="585" customFormat="1" ht="47.25" x14ac:dyDescent="0.25">
      <c r="A261" s="655"/>
      <c r="B261" s="636"/>
      <c r="C261" s="97" t="s">
        <v>2350</v>
      </c>
      <c r="D261" s="592" t="s">
        <v>2351</v>
      </c>
      <c r="E261" s="592" t="s">
        <v>5396</v>
      </c>
      <c r="F261" s="576"/>
      <c r="G261" s="576"/>
    </row>
    <row r="262" spans="1:7" s="585" customFormat="1" ht="31.5" x14ac:dyDescent="0.25">
      <c r="A262" s="655"/>
      <c r="B262" s="636"/>
      <c r="C262" s="97" t="s">
        <v>2353</v>
      </c>
      <c r="D262" s="591" t="s">
        <v>2354</v>
      </c>
      <c r="E262" s="592" t="s">
        <v>2355</v>
      </c>
      <c r="F262" s="576"/>
      <c r="G262" s="576"/>
    </row>
    <row r="263" spans="1:7" s="585" customFormat="1" ht="47.25" x14ac:dyDescent="0.25">
      <c r="A263" s="655"/>
      <c r="B263" s="636"/>
      <c r="C263" s="97" t="s">
        <v>2359</v>
      </c>
      <c r="D263" s="98" t="s">
        <v>2360</v>
      </c>
      <c r="E263" s="98" t="s">
        <v>5398</v>
      </c>
      <c r="F263" s="576"/>
      <c r="G263" s="576"/>
    </row>
    <row r="264" spans="1:7" s="585" customFormat="1" ht="47.25" x14ac:dyDescent="0.25">
      <c r="A264" s="655"/>
      <c r="B264" s="636"/>
      <c r="C264" s="97" t="s">
        <v>2356</v>
      </c>
      <c r="D264" s="98" t="s">
        <v>5397</v>
      </c>
      <c r="E264" s="98" t="s">
        <v>2358</v>
      </c>
      <c r="F264" s="576"/>
      <c r="G264" s="576"/>
    </row>
    <row r="265" spans="1:7" s="583" customFormat="1" x14ac:dyDescent="0.25">
      <c r="A265" s="1038" t="s">
        <v>5049</v>
      </c>
      <c r="B265" s="1038"/>
      <c r="C265" s="1038"/>
      <c r="D265" s="1038"/>
      <c r="E265" s="1038"/>
      <c r="F265" s="1038"/>
      <c r="G265" s="1038"/>
    </row>
    <row r="266" spans="1:7" s="583" customFormat="1" ht="47.25" x14ac:dyDescent="0.25">
      <c r="A266" s="574"/>
      <c r="B266" s="638" t="s">
        <v>2723</v>
      </c>
      <c r="C266" s="597" t="s">
        <v>2724</v>
      </c>
      <c r="D266" s="597" t="s">
        <v>2725</v>
      </c>
      <c r="E266" s="597" t="s">
        <v>2726</v>
      </c>
      <c r="F266" s="576">
        <v>100</v>
      </c>
      <c r="G266" s="576">
        <v>100</v>
      </c>
    </row>
    <row r="267" spans="1:7" ht="47.25" x14ac:dyDescent="0.25">
      <c r="A267" s="589"/>
      <c r="B267" s="635"/>
      <c r="C267" s="591" t="s">
        <v>358</v>
      </c>
      <c r="D267" s="591" t="s">
        <v>2727</v>
      </c>
      <c r="E267" s="592" t="s">
        <v>5184</v>
      </c>
      <c r="F267" s="576"/>
      <c r="G267" s="576"/>
    </row>
    <row r="268" spans="1:7" ht="66.75" customHeight="1" x14ac:dyDescent="0.25">
      <c r="A268" s="589"/>
      <c r="B268" s="635"/>
      <c r="C268" s="591" t="s">
        <v>2729</v>
      </c>
      <c r="D268" s="591" t="s">
        <v>2730</v>
      </c>
      <c r="E268" s="77" t="s">
        <v>3874</v>
      </c>
      <c r="F268" s="576"/>
      <c r="G268" s="576"/>
    </row>
    <row r="269" spans="1:7" ht="31.5" x14ac:dyDescent="0.25">
      <c r="A269" s="589"/>
      <c r="B269" s="635"/>
      <c r="C269" s="591" t="s">
        <v>2732</v>
      </c>
      <c r="D269" s="591" t="s">
        <v>2733</v>
      </c>
      <c r="E269" s="592" t="s">
        <v>5166</v>
      </c>
      <c r="F269" s="576"/>
      <c r="G269" s="576"/>
    </row>
    <row r="270" spans="1:7" s="583" customFormat="1" ht="47.25" x14ac:dyDescent="0.25">
      <c r="A270" s="574"/>
      <c r="B270" s="635"/>
      <c r="C270" s="575" t="s">
        <v>2735</v>
      </c>
      <c r="D270" s="575" t="s">
        <v>2736</v>
      </c>
      <c r="E270" s="575" t="s">
        <v>2737</v>
      </c>
      <c r="F270" s="576">
        <v>14</v>
      </c>
      <c r="G270" s="576">
        <v>97</v>
      </c>
    </row>
    <row r="271" spans="1:7" s="1121" customFormat="1" ht="31.5" x14ac:dyDescent="0.25">
      <c r="A271" s="1120"/>
      <c r="B271" s="597"/>
      <c r="C271" s="587" t="s">
        <v>2738</v>
      </c>
      <c r="D271" s="587" t="s">
        <v>2739</v>
      </c>
      <c r="E271" s="588" t="s">
        <v>5167</v>
      </c>
      <c r="F271" s="576"/>
      <c r="G271" s="576"/>
    </row>
    <row r="272" spans="1:7" ht="31.5" x14ac:dyDescent="0.25">
      <c r="A272" s="589"/>
      <c r="B272" s="635"/>
      <c r="C272" s="587" t="s">
        <v>2741</v>
      </c>
      <c r="D272" s="587" t="s">
        <v>2742</v>
      </c>
      <c r="E272" s="588" t="s">
        <v>2743</v>
      </c>
      <c r="F272" s="632"/>
      <c r="G272" s="632"/>
    </row>
    <row r="273" spans="1:7" s="583" customFormat="1" ht="31.5" x14ac:dyDescent="0.25">
      <c r="A273" s="574"/>
      <c r="B273" s="635"/>
      <c r="C273" s="575" t="s">
        <v>2806</v>
      </c>
      <c r="D273" s="575" t="s">
        <v>2807</v>
      </c>
      <c r="E273" s="575" t="s">
        <v>2808</v>
      </c>
      <c r="F273" s="576">
        <v>-15</v>
      </c>
      <c r="G273" s="576">
        <v>25</v>
      </c>
    </row>
    <row r="274" spans="1:7" ht="31.5" x14ac:dyDescent="0.25">
      <c r="A274" s="589"/>
      <c r="B274" s="635"/>
      <c r="C274" s="599" t="s">
        <v>2809</v>
      </c>
      <c r="D274" s="599" t="s">
        <v>5215</v>
      </c>
      <c r="E274" s="599" t="s">
        <v>5217</v>
      </c>
      <c r="F274" s="576"/>
      <c r="G274" s="576"/>
    </row>
    <row r="275" spans="1:7" ht="31.5" x14ac:dyDescent="0.25">
      <c r="A275" s="589"/>
      <c r="B275" s="635"/>
      <c r="C275" s="599" t="s">
        <v>2811</v>
      </c>
      <c r="D275" s="599" t="s">
        <v>5215</v>
      </c>
      <c r="E275" s="599" t="s">
        <v>2812</v>
      </c>
      <c r="F275" s="576"/>
      <c r="G275" s="576"/>
    </row>
    <row r="276" spans="1:7" ht="31.5" x14ac:dyDescent="0.25">
      <c r="A276" s="589"/>
      <c r="B276" s="635"/>
      <c r="C276" s="599" t="s">
        <v>2813</v>
      </c>
      <c r="D276" s="599" t="s">
        <v>5216</v>
      </c>
      <c r="E276" s="599" t="s">
        <v>2815</v>
      </c>
      <c r="F276" s="576"/>
      <c r="G276" s="576"/>
    </row>
    <row r="277" spans="1:7" s="520" customFormat="1" ht="33" customHeight="1" x14ac:dyDescent="0.25">
      <c r="A277" s="518"/>
      <c r="B277" s="518"/>
      <c r="C277" s="641" t="s">
        <v>2744</v>
      </c>
      <c r="D277" s="641" t="s">
        <v>5185</v>
      </c>
      <c r="E277" s="641" t="s">
        <v>2746</v>
      </c>
      <c r="F277" s="561"/>
      <c r="G277" s="561"/>
    </row>
    <row r="278" spans="1:7" s="509" customFormat="1" ht="100.5" customHeight="1" x14ac:dyDescent="0.25">
      <c r="A278" s="517"/>
      <c r="B278" s="518"/>
      <c r="C278" s="554" t="s">
        <v>2747</v>
      </c>
      <c r="D278" s="554" t="s">
        <v>2748</v>
      </c>
      <c r="E278" s="554" t="s">
        <v>2749</v>
      </c>
      <c r="F278" s="562"/>
      <c r="G278" s="562"/>
    </row>
    <row r="279" spans="1:7" s="509" customFormat="1" ht="38.25" customHeight="1" x14ac:dyDescent="0.25">
      <c r="A279" s="517"/>
      <c r="B279" s="518"/>
      <c r="C279" s="554" t="s">
        <v>2750</v>
      </c>
      <c r="D279" s="76" t="s">
        <v>2751</v>
      </c>
      <c r="E279" s="77" t="s">
        <v>3555</v>
      </c>
      <c r="F279" s="562"/>
      <c r="G279" s="562"/>
    </row>
    <row r="280" spans="1:7" s="509" customFormat="1" ht="64.5" customHeight="1" x14ac:dyDescent="0.25">
      <c r="A280" s="517"/>
      <c r="B280" s="518"/>
      <c r="C280" s="554" t="s">
        <v>2753</v>
      </c>
      <c r="D280" s="554" t="s">
        <v>2754</v>
      </c>
      <c r="E280" s="554" t="s">
        <v>2755</v>
      </c>
      <c r="F280" s="562"/>
      <c r="G280" s="562"/>
    </row>
    <row r="281" spans="1:7" s="509" customFormat="1" ht="31.5" x14ac:dyDescent="0.25">
      <c r="A281" s="517"/>
      <c r="B281" s="518"/>
      <c r="C281" s="554" t="s">
        <v>2756</v>
      </c>
      <c r="D281" s="554" t="s">
        <v>2757</v>
      </c>
      <c r="E281" s="554" t="s">
        <v>5218</v>
      </c>
      <c r="F281" s="562"/>
      <c r="G281" s="562"/>
    </row>
    <row r="282" spans="1:7" s="509" customFormat="1" ht="31.5" x14ac:dyDescent="0.25">
      <c r="A282" s="517"/>
      <c r="B282" s="518"/>
      <c r="C282" s="554" t="s">
        <v>2759</v>
      </c>
      <c r="D282" s="554" t="s">
        <v>2760</v>
      </c>
      <c r="E282" s="554" t="s">
        <v>5219</v>
      </c>
      <c r="F282" s="562"/>
      <c r="G282" s="562"/>
    </row>
    <row r="283" spans="1:7" s="509" customFormat="1" ht="36" customHeight="1" x14ac:dyDescent="0.25">
      <c r="A283" s="517"/>
      <c r="B283" s="518"/>
      <c r="C283" s="554" t="s">
        <v>2762</v>
      </c>
      <c r="D283" s="76" t="s">
        <v>2763</v>
      </c>
      <c r="E283" s="77" t="s">
        <v>3557</v>
      </c>
      <c r="F283" s="562"/>
      <c r="G283" s="562"/>
    </row>
    <row r="284" spans="1:7" s="509" customFormat="1" ht="31.5" x14ac:dyDescent="0.25">
      <c r="A284" s="517"/>
      <c r="B284" s="518"/>
      <c r="C284" s="554" t="s">
        <v>2765</v>
      </c>
      <c r="D284" s="554" t="s">
        <v>2766</v>
      </c>
      <c r="E284" s="554" t="s">
        <v>5220</v>
      </c>
      <c r="F284" s="562"/>
      <c r="G284" s="562"/>
    </row>
    <row r="285" spans="1:7" s="509" customFormat="1" ht="31.5" x14ac:dyDescent="0.25">
      <c r="A285" s="517"/>
      <c r="B285" s="518"/>
      <c r="C285" s="554" t="s">
        <v>2768</v>
      </c>
      <c r="D285" s="76" t="s">
        <v>5228</v>
      </c>
      <c r="E285" s="77" t="s">
        <v>2770</v>
      </c>
      <c r="F285" s="562"/>
      <c r="G285" s="562"/>
    </row>
    <row r="286" spans="1:7" s="714" customFormat="1" ht="47.25" x14ac:dyDescent="0.25">
      <c r="A286" s="713"/>
      <c r="B286" s="707"/>
      <c r="C286" s="127" t="s">
        <v>2771</v>
      </c>
      <c r="D286" s="127" t="s">
        <v>3560</v>
      </c>
      <c r="E286" s="127" t="s">
        <v>2772</v>
      </c>
      <c r="F286" s="175">
        <v>50</v>
      </c>
      <c r="G286" s="175">
        <v>100</v>
      </c>
    </row>
    <row r="287" spans="1:7" s="509" customFormat="1" ht="31.5" x14ac:dyDescent="0.25">
      <c r="A287" s="517"/>
      <c r="B287" s="518"/>
      <c r="C287" s="76" t="s">
        <v>2773</v>
      </c>
      <c r="D287" s="76" t="s">
        <v>2774</v>
      </c>
      <c r="E287" s="77" t="s">
        <v>3561</v>
      </c>
      <c r="F287" s="73"/>
      <c r="G287" s="73"/>
    </row>
    <row r="288" spans="1:7" s="509" customFormat="1" ht="31.5" x14ac:dyDescent="0.25">
      <c r="A288" s="517"/>
      <c r="B288" s="518"/>
      <c r="C288" s="72" t="s">
        <v>2776</v>
      </c>
      <c r="D288" s="72" t="s">
        <v>2777</v>
      </c>
      <c r="E288" s="72" t="s">
        <v>2778</v>
      </c>
      <c r="F288" s="73" t="s">
        <v>4086</v>
      </c>
      <c r="G288" s="73">
        <v>2.68</v>
      </c>
    </row>
    <row r="289" spans="1:7" s="509" customFormat="1" ht="47.25" x14ac:dyDescent="0.25">
      <c r="A289" s="517"/>
      <c r="B289" s="518"/>
      <c r="C289" s="76" t="s">
        <v>2779</v>
      </c>
      <c r="D289" s="76" t="s">
        <v>2780</v>
      </c>
      <c r="E289" s="77" t="s">
        <v>3752</v>
      </c>
      <c r="F289" s="73"/>
      <c r="G289" s="73"/>
    </row>
    <row r="290" spans="1:7" s="509" customFormat="1" ht="49.5" customHeight="1" x14ac:dyDescent="0.25">
      <c r="A290" s="517"/>
      <c r="B290" s="518"/>
      <c r="C290" s="79" t="s">
        <v>2782</v>
      </c>
      <c r="D290" s="79" t="s">
        <v>5229</v>
      </c>
      <c r="E290" s="80" t="s">
        <v>3776</v>
      </c>
      <c r="F290" s="81"/>
      <c r="G290" s="81"/>
    </row>
    <row r="291" spans="1:7" s="509" customFormat="1" ht="31.5" x14ac:dyDescent="0.25">
      <c r="A291" s="517"/>
      <c r="B291" s="518"/>
      <c r="C291" s="76" t="s">
        <v>2785</v>
      </c>
      <c r="D291" s="76" t="s">
        <v>2786</v>
      </c>
      <c r="E291" s="77" t="s">
        <v>2787</v>
      </c>
      <c r="F291" s="73"/>
      <c r="G291" s="73"/>
    </row>
    <row r="292" spans="1:7" s="512" customFormat="1" ht="31.5" x14ac:dyDescent="0.25">
      <c r="A292" s="518"/>
      <c r="B292" s="515" t="s">
        <v>1306</v>
      </c>
      <c r="C292" s="701" t="s">
        <v>1316</v>
      </c>
      <c r="D292" s="701" t="s">
        <v>5080</v>
      </c>
      <c r="E292" s="701" t="s">
        <v>5086</v>
      </c>
      <c r="F292" s="558">
        <v>83.65</v>
      </c>
      <c r="G292" s="558">
        <v>90.65</v>
      </c>
    </row>
    <row r="293" spans="1:7" s="509" customFormat="1" ht="31.5" x14ac:dyDescent="0.25">
      <c r="A293" s="517"/>
      <c r="B293" s="518"/>
      <c r="C293" s="552" t="s">
        <v>1330</v>
      </c>
      <c r="D293" s="552" t="s">
        <v>1332</v>
      </c>
      <c r="E293" s="552" t="s">
        <v>5081</v>
      </c>
      <c r="F293" s="559"/>
      <c r="G293" s="559"/>
    </row>
    <row r="294" spans="1:7" s="509" customFormat="1" ht="28.5" customHeight="1" x14ac:dyDescent="0.25">
      <c r="A294" s="517"/>
      <c r="B294" s="518"/>
      <c r="C294" s="552" t="s">
        <v>1321</v>
      </c>
      <c r="D294" s="552" t="s">
        <v>1322</v>
      </c>
      <c r="E294" s="552" t="s">
        <v>3726</v>
      </c>
      <c r="F294" s="559"/>
      <c r="G294" s="559"/>
    </row>
    <row r="295" spans="1:7" s="509" customFormat="1" ht="35.25" customHeight="1" x14ac:dyDescent="0.25">
      <c r="A295" s="517"/>
      <c r="B295" s="518"/>
      <c r="C295" s="552" t="s">
        <v>1333</v>
      </c>
      <c r="D295" s="552" t="s">
        <v>1335</v>
      </c>
      <c r="E295" s="552" t="s">
        <v>5082</v>
      </c>
      <c r="F295" s="559"/>
      <c r="G295" s="559"/>
    </row>
    <row r="296" spans="1:7" s="509" customFormat="1" ht="31.5" x14ac:dyDescent="0.25">
      <c r="A296" s="517"/>
      <c r="B296" s="518"/>
      <c r="C296" s="552" t="s">
        <v>2937</v>
      </c>
      <c r="D296" s="552" t="s">
        <v>5083</v>
      </c>
      <c r="E296" s="552" t="s">
        <v>5084</v>
      </c>
      <c r="F296" s="559"/>
      <c r="G296" s="559"/>
    </row>
    <row r="297" spans="1:7" s="509" customFormat="1" ht="32.25" customHeight="1" x14ac:dyDescent="0.25">
      <c r="A297" s="517"/>
      <c r="B297" s="518"/>
      <c r="C297" s="552" t="s">
        <v>1324</v>
      </c>
      <c r="D297" s="552" t="s">
        <v>1326</v>
      </c>
      <c r="E297" s="552" t="s">
        <v>3728</v>
      </c>
      <c r="F297" s="559"/>
      <c r="G297" s="559"/>
    </row>
    <row r="298" spans="1:7" s="509" customFormat="1" ht="51.75" customHeight="1" x14ac:dyDescent="0.25">
      <c r="A298" s="517"/>
      <c r="B298" s="518"/>
      <c r="C298" s="552" t="s">
        <v>1327</v>
      </c>
      <c r="D298" s="552" t="s">
        <v>1329</v>
      </c>
      <c r="E298" s="552" t="s">
        <v>5085</v>
      </c>
      <c r="F298" s="559"/>
      <c r="G298" s="559"/>
    </row>
    <row r="299" spans="1:7" s="512" customFormat="1" ht="47.25" x14ac:dyDescent="0.25">
      <c r="A299" s="518"/>
      <c r="B299" s="518"/>
      <c r="C299" s="553" t="s">
        <v>1480</v>
      </c>
      <c r="D299" s="72" t="s">
        <v>1481</v>
      </c>
      <c r="E299" s="72" t="s">
        <v>3542</v>
      </c>
      <c r="F299" s="558">
        <v>83.65</v>
      </c>
      <c r="G299" s="558">
        <v>90.65</v>
      </c>
    </row>
    <row r="300" spans="1:7" s="509" customFormat="1" ht="31.5" x14ac:dyDescent="0.25">
      <c r="A300" s="517"/>
      <c r="B300" s="518"/>
      <c r="C300" s="552" t="s">
        <v>1482</v>
      </c>
      <c r="D300" s="552" t="s">
        <v>5089</v>
      </c>
      <c r="E300" s="552" t="s">
        <v>5090</v>
      </c>
      <c r="F300" s="559"/>
      <c r="G300" s="559"/>
    </row>
    <row r="301" spans="1:7" s="1124" customFormat="1" ht="31.5" x14ac:dyDescent="0.25">
      <c r="A301" s="521"/>
      <c r="B301" s="516"/>
      <c r="C301" s="552" t="s">
        <v>1485</v>
      </c>
      <c r="D301" s="552" t="s">
        <v>5091</v>
      </c>
      <c r="E301" s="552" t="s">
        <v>1487</v>
      </c>
      <c r="F301" s="559"/>
      <c r="G301" s="559"/>
    </row>
    <row r="302" spans="1:7" s="509" customFormat="1" ht="31.5" x14ac:dyDescent="0.25">
      <c r="A302" s="517"/>
      <c r="B302" s="518"/>
      <c r="C302" s="1122" t="s">
        <v>1488</v>
      </c>
      <c r="D302" s="1122" t="s">
        <v>1489</v>
      </c>
      <c r="E302" s="1122" t="s">
        <v>5092</v>
      </c>
      <c r="F302" s="1123"/>
      <c r="G302" s="1123"/>
    </row>
    <row r="303" spans="1:7" s="512" customFormat="1" ht="63" x14ac:dyDescent="0.25">
      <c r="A303" s="518"/>
      <c r="B303" s="518"/>
      <c r="C303" s="553" t="s">
        <v>1341</v>
      </c>
      <c r="D303" s="72" t="s">
        <v>1342</v>
      </c>
      <c r="E303" s="72" t="s">
        <v>3540</v>
      </c>
      <c r="F303" s="558">
        <v>2</v>
      </c>
      <c r="G303" s="558">
        <v>10</v>
      </c>
    </row>
    <row r="304" spans="1:7" s="509" customFormat="1" x14ac:dyDescent="0.25">
      <c r="A304" s="517"/>
      <c r="B304" s="518"/>
      <c r="C304" s="552" t="s">
        <v>1344</v>
      </c>
      <c r="D304" s="552" t="s">
        <v>5093</v>
      </c>
      <c r="E304" s="552" t="s">
        <v>3869</v>
      </c>
      <c r="F304" s="559"/>
      <c r="G304" s="559"/>
    </row>
    <row r="305" spans="1:7" s="509" customFormat="1" ht="31.5" x14ac:dyDescent="0.25">
      <c r="A305" s="517"/>
      <c r="B305" s="518"/>
      <c r="C305" s="554" t="s">
        <v>1347</v>
      </c>
      <c r="D305" s="554" t="s">
        <v>5095</v>
      </c>
      <c r="E305" s="554" t="s">
        <v>5094</v>
      </c>
      <c r="F305" s="559"/>
      <c r="G305" s="559"/>
    </row>
    <row r="306" spans="1:7" s="520" customFormat="1" ht="48" customHeight="1" x14ac:dyDescent="0.25">
      <c r="A306" s="518"/>
      <c r="B306" s="715"/>
      <c r="C306" s="725" t="s">
        <v>1399</v>
      </c>
      <c r="D306" s="726" t="s">
        <v>1400</v>
      </c>
      <c r="E306" s="727" t="s">
        <v>3496</v>
      </c>
      <c r="F306" s="561">
        <v>72.56</v>
      </c>
      <c r="G306" s="561">
        <v>81.66</v>
      </c>
    </row>
    <row r="307" spans="1:7" s="509" customFormat="1" ht="63" x14ac:dyDescent="0.25">
      <c r="A307" s="517"/>
      <c r="B307" s="518"/>
      <c r="C307" s="552" t="s">
        <v>1405</v>
      </c>
      <c r="D307" s="552" t="s">
        <v>1406</v>
      </c>
      <c r="E307" s="552" t="s">
        <v>5182</v>
      </c>
      <c r="F307" s="562"/>
      <c r="G307" s="562"/>
    </row>
    <row r="308" spans="1:7" s="509" customFormat="1" ht="47.25" x14ac:dyDescent="0.25">
      <c r="A308" s="517"/>
      <c r="B308" s="518"/>
      <c r="C308" s="552" t="s">
        <v>1408</v>
      </c>
      <c r="D308" s="552" t="s">
        <v>1409</v>
      </c>
      <c r="E308" s="552" t="s">
        <v>5221</v>
      </c>
      <c r="F308" s="562"/>
      <c r="G308" s="562"/>
    </row>
    <row r="309" spans="1:7" s="520" customFormat="1" ht="48.75" customHeight="1" x14ac:dyDescent="0.25">
      <c r="A309" s="518"/>
      <c r="B309" s="515" t="s">
        <v>472</v>
      </c>
      <c r="C309" s="527" t="s">
        <v>488</v>
      </c>
      <c r="D309" s="527" t="s">
        <v>489</v>
      </c>
      <c r="E309" s="527" t="s">
        <v>490</v>
      </c>
      <c r="F309" s="561">
        <v>93.83</v>
      </c>
      <c r="G309" s="561">
        <v>97</v>
      </c>
    </row>
    <row r="310" spans="1:7" s="535" customFormat="1" ht="47.25" x14ac:dyDescent="0.25">
      <c r="A310" s="648"/>
      <c r="B310" s="536">
        <v>2</v>
      </c>
      <c r="C310" s="76" t="s">
        <v>497</v>
      </c>
      <c r="D310" s="524" t="s">
        <v>5099</v>
      </c>
      <c r="E310" s="524" t="s">
        <v>499</v>
      </c>
      <c r="F310" s="567"/>
      <c r="G310" s="567"/>
    </row>
    <row r="311" spans="1:7" s="535" customFormat="1" ht="31.5" x14ac:dyDescent="0.25">
      <c r="A311" s="648"/>
      <c r="B311" s="536"/>
      <c r="C311" s="76" t="s">
        <v>494</v>
      </c>
      <c r="D311" s="524" t="s">
        <v>496</v>
      </c>
      <c r="E311" s="524" t="s">
        <v>5098</v>
      </c>
      <c r="F311" s="567"/>
      <c r="G311" s="567"/>
    </row>
    <row r="312" spans="1:7" s="535" customFormat="1" ht="47.25" x14ac:dyDescent="0.25">
      <c r="A312" s="518"/>
      <c r="B312" s="536">
        <v>3</v>
      </c>
      <c r="C312" s="76" t="s">
        <v>491</v>
      </c>
      <c r="D312" s="76" t="s">
        <v>492</v>
      </c>
      <c r="E312" s="77" t="s">
        <v>3814</v>
      </c>
      <c r="F312" s="567"/>
      <c r="G312" s="567"/>
    </row>
    <row r="313" spans="1:7" s="535" customFormat="1" ht="31.5" x14ac:dyDescent="0.25">
      <c r="A313" s="518"/>
      <c r="B313" s="536"/>
      <c r="C313" s="72" t="s">
        <v>536</v>
      </c>
      <c r="D313" s="72" t="s">
        <v>537</v>
      </c>
      <c r="E313" s="72" t="s">
        <v>538</v>
      </c>
      <c r="F313" s="92" t="s">
        <v>4287</v>
      </c>
      <c r="G313" s="92" t="s">
        <v>4292</v>
      </c>
    </row>
    <row r="314" spans="1:7" s="535" customFormat="1" ht="47.25" x14ac:dyDescent="0.25">
      <c r="A314" s="518"/>
      <c r="B314" s="536"/>
      <c r="C314" s="76" t="s">
        <v>539</v>
      </c>
      <c r="D314" s="77" t="s">
        <v>540</v>
      </c>
      <c r="E314" s="77" t="s">
        <v>4482</v>
      </c>
      <c r="F314" s="100"/>
      <c r="G314" s="100"/>
    </row>
    <row r="315" spans="1:7" s="535" customFormat="1" ht="47.25" x14ac:dyDescent="0.25">
      <c r="A315" s="518"/>
      <c r="B315" s="536"/>
      <c r="C315" s="76" t="s">
        <v>542</v>
      </c>
      <c r="D315" s="77" t="s">
        <v>543</v>
      </c>
      <c r="E315" s="77" t="s">
        <v>4483</v>
      </c>
      <c r="F315" s="100"/>
      <c r="G315" s="100"/>
    </row>
    <row r="316" spans="1:7" s="535" customFormat="1" ht="31.5" x14ac:dyDescent="0.25">
      <c r="A316" s="518"/>
      <c r="B316" s="536"/>
      <c r="C316" s="76" t="s">
        <v>544</v>
      </c>
      <c r="D316" s="77" t="s">
        <v>545</v>
      </c>
      <c r="E316" s="77" t="s">
        <v>4484</v>
      </c>
      <c r="F316" s="100"/>
      <c r="G316" s="100"/>
    </row>
    <row r="317" spans="1:7" s="535" customFormat="1" ht="31.5" x14ac:dyDescent="0.25">
      <c r="A317" s="518"/>
      <c r="B317" s="536"/>
      <c r="C317" s="72" t="s">
        <v>500</v>
      </c>
      <c r="D317" s="72" t="s">
        <v>501</v>
      </c>
      <c r="E317" s="72" t="s">
        <v>502</v>
      </c>
      <c r="F317" s="73"/>
      <c r="G317" s="73">
        <v>3400</v>
      </c>
    </row>
    <row r="318" spans="1:7" s="535" customFormat="1" ht="63" x14ac:dyDescent="0.25">
      <c r="A318" s="518"/>
      <c r="B318" s="536"/>
      <c r="C318" s="76" t="s">
        <v>503</v>
      </c>
      <c r="D318" s="77" t="s">
        <v>504</v>
      </c>
      <c r="E318" s="77" t="s">
        <v>3875</v>
      </c>
      <c r="F318" s="100"/>
      <c r="G318" s="100"/>
    </row>
    <row r="319" spans="1:7" s="535" customFormat="1" ht="31.5" x14ac:dyDescent="0.25">
      <c r="A319" s="518"/>
      <c r="B319" s="536"/>
      <c r="C319" s="76" t="s">
        <v>506</v>
      </c>
      <c r="D319" s="77" t="s">
        <v>5433</v>
      </c>
      <c r="E319" s="77" t="s">
        <v>3800</v>
      </c>
      <c r="F319" s="100"/>
      <c r="G319" s="100"/>
    </row>
    <row r="320" spans="1:7" s="535" customFormat="1" ht="47.25" x14ac:dyDescent="0.25">
      <c r="A320" s="518"/>
      <c r="B320" s="536"/>
      <c r="C320" s="76" t="s">
        <v>509</v>
      </c>
      <c r="D320" s="77" t="s">
        <v>510</v>
      </c>
      <c r="E320" s="77" t="s">
        <v>511</v>
      </c>
      <c r="F320" s="100"/>
      <c r="G320" s="100"/>
    </row>
    <row r="321" spans="1:7" s="535" customFormat="1" ht="31.5" x14ac:dyDescent="0.25">
      <c r="A321" s="518"/>
      <c r="B321" s="536"/>
      <c r="C321" s="76" t="s">
        <v>512</v>
      </c>
      <c r="D321" s="77" t="s">
        <v>513</v>
      </c>
      <c r="E321" s="77" t="s">
        <v>3679</v>
      </c>
      <c r="F321" s="100"/>
      <c r="G321" s="100"/>
    </row>
    <row r="322" spans="1:7" s="520" customFormat="1" ht="47.25" customHeight="1" x14ac:dyDescent="0.25">
      <c r="A322" s="518"/>
      <c r="B322" s="515" t="s">
        <v>1026</v>
      </c>
      <c r="C322" s="527" t="s">
        <v>1075</v>
      </c>
      <c r="D322" s="527" t="s">
        <v>1076</v>
      </c>
      <c r="E322" s="527" t="s">
        <v>1077</v>
      </c>
      <c r="F322" s="558" t="s">
        <v>4086</v>
      </c>
      <c r="G322" s="558">
        <v>90</v>
      </c>
    </row>
    <row r="323" spans="1:7" s="509" customFormat="1" ht="31.5" x14ac:dyDescent="0.25">
      <c r="A323" s="517"/>
      <c r="B323" s="518"/>
      <c r="C323" s="523" t="s">
        <v>1078</v>
      </c>
      <c r="D323" s="523" t="s">
        <v>5250</v>
      </c>
      <c r="E323" s="524" t="s">
        <v>5251</v>
      </c>
      <c r="F323" s="565"/>
      <c r="G323" s="565"/>
    </row>
    <row r="324" spans="1:7" s="509" customFormat="1" ht="35.25" customHeight="1" x14ac:dyDescent="0.25">
      <c r="A324" s="517"/>
      <c r="B324" s="518"/>
      <c r="C324" s="523" t="s">
        <v>1081</v>
      </c>
      <c r="D324" s="523" t="s">
        <v>1082</v>
      </c>
      <c r="E324" s="524" t="s">
        <v>5100</v>
      </c>
      <c r="F324" s="565"/>
      <c r="G324" s="565"/>
    </row>
    <row r="325" spans="1:7" s="509" customFormat="1" ht="47.25" x14ac:dyDescent="0.25">
      <c r="A325" s="517"/>
      <c r="B325" s="518"/>
      <c r="C325" s="1101" t="s">
        <v>1084</v>
      </c>
      <c r="D325" s="1101" t="s">
        <v>1085</v>
      </c>
      <c r="E325" s="1102" t="s">
        <v>1086</v>
      </c>
      <c r="F325" s="1103"/>
      <c r="G325" s="1103"/>
    </row>
    <row r="326" spans="1:7" s="509" customFormat="1" ht="47.25" x14ac:dyDescent="0.25">
      <c r="A326" s="521"/>
      <c r="B326" s="516"/>
      <c r="C326" s="523" t="s">
        <v>1087</v>
      </c>
      <c r="D326" s="523" t="s">
        <v>5102</v>
      </c>
      <c r="E326" s="524" t="s">
        <v>5101</v>
      </c>
      <c r="F326" s="565"/>
      <c r="G326" s="565"/>
    </row>
    <row r="327" spans="1:7" s="509" customFormat="1" ht="31.5" x14ac:dyDescent="0.25">
      <c r="A327" s="517"/>
      <c r="B327" s="518"/>
      <c r="C327" s="1104" t="s">
        <v>1090</v>
      </c>
      <c r="D327" s="1104" t="s">
        <v>5249</v>
      </c>
      <c r="E327" s="1105" t="s">
        <v>5103</v>
      </c>
      <c r="F327" s="1106"/>
      <c r="G327" s="1106"/>
    </row>
    <row r="328" spans="1:7" s="509" customFormat="1" ht="31.5" x14ac:dyDescent="0.25">
      <c r="A328" s="517"/>
      <c r="B328" s="518"/>
      <c r="C328" s="523" t="s">
        <v>1093</v>
      </c>
      <c r="D328" s="523" t="s">
        <v>1094</v>
      </c>
      <c r="E328" s="524" t="s">
        <v>1095</v>
      </c>
      <c r="F328" s="565"/>
      <c r="G328" s="565"/>
    </row>
    <row r="329" spans="1:7" s="583" customFormat="1" ht="31.5" x14ac:dyDescent="0.25">
      <c r="A329" s="653" t="s">
        <v>5050</v>
      </c>
      <c r="B329" s="578"/>
      <c r="C329" s="578"/>
      <c r="D329" s="578"/>
      <c r="E329" s="578"/>
      <c r="F329" s="671"/>
      <c r="G329" s="671"/>
    </row>
    <row r="330" spans="1:7" s="583" customFormat="1" ht="47.25" x14ac:dyDescent="0.25">
      <c r="A330" s="574"/>
      <c r="B330" s="643" t="s">
        <v>1177</v>
      </c>
      <c r="C330" s="598" t="s">
        <v>1190</v>
      </c>
      <c r="D330" s="598" t="s">
        <v>1191</v>
      </c>
      <c r="E330" s="598" t="s">
        <v>1192</v>
      </c>
      <c r="F330" s="668" t="s">
        <v>4086</v>
      </c>
      <c r="G330" s="668">
        <v>30</v>
      </c>
    </row>
    <row r="331" spans="1:7" ht="31.5" x14ac:dyDescent="0.25">
      <c r="A331" s="589"/>
      <c r="B331" s="635"/>
      <c r="C331" s="591" t="s">
        <v>1193</v>
      </c>
      <c r="D331" s="592" t="s">
        <v>5186</v>
      </c>
      <c r="E331" s="592" t="s">
        <v>1195</v>
      </c>
      <c r="F331" s="600"/>
      <c r="G331" s="600"/>
    </row>
    <row r="332" spans="1:7" ht="31.5" x14ac:dyDescent="0.25">
      <c r="A332" s="589"/>
      <c r="B332" s="635"/>
      <c r="C332" s="591" t="s">
        <v>1196</v>
      </c>
      <c r="D332" s="591" t="s">
        <v>5187</v>
      </c>
      <c r="E332" s="592" t="s">
        <v>1198</v>
      </c>
      <c r="F332" s="600"/>
      <c r="G332" s="600"/>
    </row>
    <row r="333" spans="1:7" ht="31.5" x14ac:dyDescent="0.25">
      <c r="A333" s="589"/>
      <c r="B333" s="635"/>
      <c r="C333" s="591" t="s">
        <v>1199</v>
      </c>
      <c r="D333" s="591" t="s">
        <v>5188</v>
      </c>
      <c r="E333" s="592" t="s">
        <v>1200</v>
      </c>
      <c r="F333" s="600"/>
      <c r="G333" s="600"/>
    </row>
    <row r="334" spans="1:7" s="583" customFormat="1" ht="47.25" x14ac:dyDescent="0.25">
      <c r="A334" s="574"/>
      <c r="B334" s="635"/>
      <c r="C334" s="580" t="s">
        <v>1201</v>
      </c>
      <c r="D334" s="580" t="s">
        <v>1202</v>
      </c>
      <c r="E334" s="580" t="s">
        <v>1203</v>
      </c>
      <c r="F334" s="600">
        <v>0</v>
      </c>
      <c r="G334" s="600">
        <v>10</v>
      </c>
    </row>
    <row r="335" spans="1:7" ht="31.5" x14ac:dyDescent="0.25">
      <c r="A335" s="589"/>
      <c r="B335" s="635"/>
      <c r="C335" s="591" t="s">
        <v>1204</v>
      </c>
      <c r="D335" s="591" t="s">
        <v>5189</v>
      </c>
      <c r="E335" s="592" t="s">
        <v>1206</v>
      </c>
      <c r="F335" s="576"/>
      <c r="G335" s="576"/>
    </row>
    <row r="336" spans="1:7" ht="31.5" x14ac:dyDescent="0.25">
      <c r="A336" s="589"/>
      <c r="B336" s="635"/>
      <c r="C336" s="591" t="s">
        <v>1207</v>
      </c>
      <c r="D336" s="591" t="s">
        <v>5190</v>
      </c>
      <c r="E336" s="592" t="s">
        <v>1209</v>
      </c>
      <c r="F336" s="576"/>
      <c r="G336" s="576"/>
    </row>
    <row r="337" spans="1:8" ht="47.25" x14ac:dyDescent="0.25">
      <c r="A337" s="589"/>
      <c r="B337" s="635"/>
      <c r="C337" s="591" t="s">
        <v>1210</v>
      </c>
      <c r="D337" s="592" t="s">
        <v>5191</v>
      </c>
      <c r="E337" s="592" t="s">
        <v>1211</v>
      </c>
      <c r="F337" s="576"/>
      <c r="G337" s="576"/>
    </row>
    <row r="338" spans="1:8" s="1121" customFormat="1" ht="31.5" x14ac:dyDescent="0.25">
      <c r="A338" s="1120"/>
      <c r="B338" s="597"/>
      <c r="C338" s="591" t="s">
        <v>1212</v>
      </c>
      <c r="D338" s="591" t="s">
        <v>1213</v>
      </c>
      <c r="E338" s="592" t="s">
        <v>1214</v>
      </c>
      <c r="F338" s="576"/>
      <c r="G338" s="576"/>
    </row>
    <row r="339" spans="1:8" ht="47.25" x14ac:dyDescent="0.25">
      <c r="A339" s="589"/>
      <c r="B339" s="635"/>
      <c r="C339" s="587" t="s">
        <v>1215</v>
      </c>
      <c r="D339" s="588" t="s">
        <v>1216</v>
      </c>
      <c r="E339" s="588" t="s">
        <v>1217</v>
      </c>
      <c r="F339" s="632"/>
      <c r="G339" s="632"/>
    </row>
    <row r="340" spans="1:8" ht="82.5" customHeight="1" x14ac:dyDescent="0.25">
      <c r="A340" s="589"/>
      <c r="B340" s="635"/>
      <c r="C340" s="591" t="s">
        <v>1218</v>
      </c>
      <c r="D340" s="592" t="s">
        <v>1219</v>
      </c>
      <c r="E340" s="592" t="s">
        <v>1220</v>
      </c>
      <c r="F340" s="576"/>
      <c r="G340" s="576"/>
    </row>
    <row r="341" spans="1:8" ht="47.25" x14ac:dyDescent="0.25">
      <c r="A341" s="589"/>
      <c r="B341" s="635"/>
      <c r="C341" s="591" t="s">
        <v>1221</v>
      </c>
      <c r="D341" s="591" t="s">
        <v>1222</v>
      </c>
      <c r="E341" s="592" t="s">
        <v>1223</v>
      </c>
      <c r="F341" s="576"/>
      <c r="G341" s="576"/>
    </row>
    <row r="342" spans="1:8" s="583" customFormat="1" ht="47.25" x14ac:dyDescent="0.25">
      <c r="A342" s="574"/>
      <c r="B342" s="638"/>
      <c r="C342" s="575" t="s">
        <v>1224</v>
      </c>
      <c r="D342" s="580" t="s">
        <v>1225</v>
      </c>
      <c r="E342" s="575" t="s">
        <v>1226</v>
      </c>
      <c r="F342" s="674">
        <v>6.1248440952558385E-4</v>
      </c>
      <c r="G342" s="674">
        <v>1.9994509166034458E-3</v>
      </c>
    </row>
    <row r="343" spans="1:8" ht="31.5" x14ac:dyDescent="0.25">
      <c r="A343" s="589"/>
      <c r="B343" s="635"/>
      <c r="C343" s="591" t="s">
        <v>1227</v>
      </c>
      <c r="D343" s="591" t="s">
        <v>1228</v>
      </c>
      <c r="E343" s="592" t="s">
        <v>1229</v>
      </c>
      <c r="F343" s="576"/>
      <c r="G343" s="576"/>
    </row>
    <row r="344" spans="1:8" ht="63" x14ac:dyDescent="0.25">
      <c r="A344" s="589"/>
      <c r="B344" s="635"/>
      <c r="C344" s="591" t="s">
        <v>1230</v>
      </c>
      <c r="D344" s="592" t="s">
        <v>1231</v>
      </c>
      <c r="E344" s="592" t="s">
        <v>1232</v>
      </c>
      <c r="F344" s="576"/>
      <c r="G344" s="576"/>
    </row>
    <row r="345" spans="1:8" ht="31.5" x14ac:dyDescent="0.25">
      <c r="A345" s="589"/>
      <c r="B345" s="635"/>
      <c r="C345" s="591" t="s">
        <v>1233</v>
      </c>
      <c r="D345" s="591" t="s">
        <v>1234</v>
      </c>
      <c r="E345" s="592" t="s">
        <v>1235</v>
      </c>
      <c r="F345" s="576"/>
      <c r="G345" s="576"/>
    </row>
    <row r="346" spans="1:8" ht="31.5" x14ac:dyDescent="0.25">
      <c r="A346" s="589"/>
      <c r="B346" s="635"/>
      <c r="C346" s="591" t="s">
        <v>1236</v>
      </c>
      <c r="D346" s="591" t="s">
        <v>1237</v>
      </c>
      <c r="E346" s="592" t="s">
        <v>1238</v>
      </c>
      <c r="F346" s="576"/>
      <c r="G346" s="576"/>
    </row>
    <row r="347" spans="1:8" ht="47.25" x14ac:dyDescent="0.25">
      <c r="A347" s="589"/>
      <c r="B347" s="635"/>
      <c r="C347" s="127" t="s">
        <v>1239</v>
      </c>
      <c r="D347" s="127" t="s">
        <v>1240</v>
      </c>
      <c r="E347" s="127" t="s">
        <v>3418</v>
      </c>
      <c r="F347" s="175">
        <v>26.13168724279835</v>
      </c>
      <c r="G347" s="175">
        <v>41.56</v>
      </c>
      <c r="H347" s="175"/>
    </row>
    <row r="348" spans="1:8" ht="31.5" x14ac:dyDescent="0.25">
      <c r="A348" s="589"/>
      <c r="B348" s="635"/>
      <c r="C348" s="75"/>
      <c r="D348" s="75"/>
      <c r="E348" s="75" t="s">
        <v>3419</v>
      </c>
      <c r="F348" s="87">
        <v>0.50080242643049255</v>
      </c>
      <c r="G348" s="87">
        <v>0.53724065356614892</v>
      </c>
      <c r="H348" s="87"/>
    </row>
    <row r="349" spans="1:8" x14ac:dyDescent="0.25">
      <c r="A349" s="589"/>
      <c r="B349" s="635"/>
      <c r="C349" s="76" t="s">
        <v>1242</v>
      </c>
      <c r="D349" s="76" t="s">
        <v>1243</v>
      </c>
      <c r="E349" s="77" t="s">
        <v>1244</v>
      </c>
      <c r="F349" s="100"/>
      <c r="G349" s="100"/>
      <c r="H349" s="100"/>
    </row>
    <row r="350" spans="1:8" ht="31.5" x14ac:dyDescent="0.25">
      <c r="A350" s="589"/>
      <c r="B350" s="635"/>
      <c r="C350" s="79" t="s">
        <v>1245</v>
      </c>
      <c r="D350" s="80" t="s">
        <v>5386</v>
      </c>
      <c r="E350" s="80" t="s">
        <v>5387</v>
      </c>
      <c r="F350" s="99"/>
      <c r="G350" s="99"/>
      <c r="H350" s="99"/>
    </row>
    <row r="351" spans="1:8" ht="31.5" x14ac:dyDescent="0.25">
      <c r="A351" s="589"/>
      <c r="B351" s="635"/>
      <c r="C351" s="76" t="s">
        <v>1247</v>
      </c>
      <c r="D351" s="77" t="s">
        <v>5388</v>
      </c>
      <c r="E351" s="77" t="s">
        <v>3890</v>
      </c>
      <c r="F351" s="100"/>
      <c r="G351" s="100"/>
      <c r="H351" s="146"/>
    </row>
    <row r="352" spans="1:8" s="520" customFormat="1" ht="48" customHeight="1" x14ac:dyDescent="0.25">
      <c r="A352" s="518"/>
      <c r="B352" s="715" t="s">
        <v>1306</v>
      </c>
      <c r="C352" s="725" t="s">
        <v>1399</v>
      </c>
      <c r="D352" s="726" t="s">
        <v>1400</v>
      </c>
      <c r="E352" s="727" t="s">
        <v>4117</v>
      </c>
      <c r="F352" s="561">
        <v>67.83</v>
      </c>
      <c r="G352" s="561">
        <v>72.319999999999993</v>
      </c>
    </row>
    <row r="353" spans="1:7" s="509" customFormat="1" ht="31.5" x14ac:dyDescent="0.25">
      <c r="A353" s="517"/>
      <c r="B353" s="518"/>
      <c r="C353" s="552" t="s">
        <v>1402</v>
      </c>
      <c r="D353" s="552" t="s">
        <v>1403</v>
      </c>
      <c r="E353" s="552" t="s">
        <v>5181</v>
      </c>
      <c r="F353" s="562"/>
      <c r="G353" s="562"/>
    </row>
    <row r="354" spans="1:7" s="1124" customFormat="1" ht="31.5" x14ac:dyDescent="0.25">
      <c r="A354" s="521"/>
      <c r="B354" s="516"/>
      <c r="C354" s="552" t="s">
        <v>1411</v>
      </c>
      <c r="D354" s="552" t="s">
        <v>1412</v>
      </c>
      <c r="E354" s="552" t="s">
        <v>5183</v>
      </c>
      <c r="F354" s="562"/>
      <c r="G354" s="562"/>
    </row>
    <row r="355" spans="1:7" x14ac:dyDescent="0.25">
      <c r="F355" s="602"/>
      <c r="G355" s="602"/>
    </row>
    <row r="356" spans="1:7" x14ac:dyDescent="0.25">
      <c r="F356" s="602"/>
      <c r="G356" s="602"/>
    </row>
    <row r="357" spans="1:7" x14ac:dyDescent="0.25">
      <c r="F357" s="602"/>
      <c r="G357" s="602"/>
    </row>
    <row r="358" spans="1:7" x14ac:dyDescent="0.25">
      <c r="F358" s="602"/>
      <c r="G358" s="602"/>
    </row>
    <row r="359" spans="1:7" x14ac:dyDescent="0.25">
      <c r="F359" s="602"/>
      <c r="G359" s="602"/>
    </row>
    <row r="360" spans="1:7" x14ac:dyDescent="0.25">
      <c r="F360" s="602"/>
      <c r="G360" s="602"/>
    </row>
    <row r="361" spans="1:7" x14ac:dyDescent="0.25">
      <c r="F361" s="602"/>
      <c r="G361" s="602"/>
    </row>
    <row r="362" spans="1:7" x14ac:dyDescent="0.25">
      <c r="F362" s="602"/>
      <c r="G362" s="602"/>
    </row>
    <row r="363" spans="1:7" x14ac:dyDescent="0.25">
      <c r="F363" s="602"/>
      <c r="G363" s="602"/>
    </row>
    <row r="364" spans="1:7" x14ac:dyDescent="0.25">
      <c r="F364" s="602"/>
      <c r="G364" s="602"/>
    </row>
    <row r="365" spans="1:7" x14ac:dyDescent="0.25">
      <c r="F365" s="602"/>
      <c r="G365" s="602"/>
    </row>
    <row r="366" spans="1:7" x14ac:dyDescent="0.25">
      <c r="F366" s="602"/>
      <c r="G366" s="602"/>
    </row>
    <row r="367" spans="1:7" x14ac:dyDescent="0.25">
      <c r="F367" s="602"/>
      <c r="G367" s="602"/>
    </row>
    <row r="368" spans="1:7" x14ac:dyDescent="0.25">
      <c r="F368" s="602"/>
      <c r="G368" s="602"/>
    </row>
    <row r="369" spans="6:7" x14ac:dyDescent="0.25">
      <c r="F369" s="602"/>
      <c r="G369" s="602"/>
    </row>
    <row r="370" spans="6:7" x14ac:dyDescent="0.25">
      <c r="F370" s="608"/>
      <c r="G370" s="608"/>
    </row>
    <row r="371" spans="6:7" x14ac:dyDescent="0.25">
      <c r="F371" s="602"/>
      <c r="G371" s="602"/>
    </row>
    <row r="372" spans="6:7" x14ac:dyDescent="0.25">
      <c r="F372" s="602"/>
      <c r="G372" s="602"/>
    </row>
    <row r="373" spans="6:7" x14ac:dyDescent="0.25">
      <c r="F373" s="602"/>
      <c r="G373" s="602"/>
    </row>
    <row r="374" spans="6:7" x14ac:dyDescent="0.25">
      <c r="F374" s="602"/>
      <c r="G374" s="602"/>
    </row>
    <row r="375" spans="6:7" x14ac:dyDescent="0.25">
      <c r="F375" s="602"/>
      <c r="G375" s="602"/>
    </row>
    <row r="376" spans="6:7" x14ac:dyDescent="0.25">
      <c r="F376" s="602"/>
      <c r="G376" s="602"/>
    </row>
    <row r="377" spans="6:7" x14ac:dyDescent="0.25">
      <c r="F377" s="602"/>
      <c r="G377" s="602"/>
    </row>
    <row r="378" spans="6:7" x14ac:dyDescent="0.25">
      <c r="F378" s="602"/>
      <c r="G378" s="602"/>
    </row>
    <row r="379" spans="6:7" x14ac:dyDescent="0.25">
      <c r="F379" s="602"/>
      <c r="G379" s="602"/>
    </row>
    <row r="380" spans="6:7" x14ac:dyDescent="0.25">
      <c r="F380" s="602"/>
      <c r="G380" s="602"/>
    </row>
    <row r="381" spans="6:7" x14ac:dyDescent="0.25">
      <c r="F381" s="602"/>
      <c r="G381" s="602"/>
    </row>
    <row r="382" spans="6:7" x14ac:dyDescent="0.25">
      <c r="F382" s="602"/>
      <c r="G382" s="602"/>
    </row>
    <row r="383" spans="6:7" x14ac:dyDescent="0.25">
      <c r="F383" s="602"/>
      <c r="G383" s="602"/>
    </row>
    <row r="384" spans="6:7" x14ac:dyDescent="0.25">
      <c r="F384" s="602"/>
      <c r="G384" s="602"/>
    </row>
    <row r="385" spans="6:7" x14ac:dyDescent="0.25">
      <c r="F385" s="602"/>
      <c r="G385" s="602"/>
    </row>
    <row r="386" spans="6:7" x14ac:dyDescent="0.25">
      <c r="F386" s="602"/>
      <c r="G386" s="602"/>
    </row>
    <row r="387" spans="6:7" x14ac:dyDescent="0.25">
      <c r="F387" s="602"/>
      <c r="G387" s="602"/>
    </row>
    <row r="388" spans="6:7" x14ac:dyDescent="0.25">
      <c r="F388" s="602"/>
      <c r="G388" s="602"/>
    </row>
    <row r="389" spans="6:7" x14ac:dyDescent="0.25">
      <c r="F389" s="602"/>
      <c r="G389" s="602"/>
    </row>
    <row r="390" spans="6:7" x14ac:dyDescent="0.25">
      <c r="F390" s="602"/>
      <c r="G390" s="602"/>
    </row>
    <row r="391" spans="6:7" x14ac:dyDescent="0.25">
      <c r="F391" s="602"/>
      <c r="G391" s="602"/>
    </row>
    <row r="392" spans="6:7" x14ac:dyDescent="0.25">
      <c r="F392" s="602"/>
      <c r="G392" s="602"/>
    </row>
    <row r="393" spans="6:7" x14ac:dyDescent="0.25">
      <c r="F393" s="602"/>
      <c r="G393" s="602"/>
    </row>
    <row r="394" spans="6:7" x14ac:dyDescent="0.25">
      <c r="F394" s="602"/>
      <c r="G394" s="602"/>
    </row>
    <row r="395" spans="6:7" x14ac:dyDescent="0.25">
      <c r="F395" s="602"/>
      <c r="G395" s="602"/>
    </row>
    <row r="396" spans="6:7" x14ac:dyDescent="0.25">
      <c r="F396" s="602"/>
      <c r="G396" s="602"/>
    </row>
    <row r="397" spans="6:7" x14ac:dyDescent="0.25">
      <c r="F397" s="602"/>
      <c r="G397" s="602"/>
    </row>
    <row r="400" spans="6:7" x14ac:dyDescent="0.25">
      <c r="F400" s="609"/>
      <c r="G400" s="609"/>
    </row>
    <row r="401" spans="6:7" x14ac:dyDescent="0.25">
      <c r="F401" s="609"/>
      <c r="G401" s="609"/>
    </row>
    <row r="402" spans="6:7" x14ac:dyDescent="0.25">
      <c r="F402" s="609"/>
      <c r="G402" s="609"/>
    </row>
    <row r="403" spans="6:7" x14ac:dyDescent="0.25">
      <c r="F403" s="609"/>
      <c r="G403" s="609"/>
    </row>
    <row r="404" spans="6:7" x14ac:dyDescent="0.25">
      <c r="F404" s="609"/>
      <c r="G404" s="609"/>
    </row>
    <row r="405" spans="6:7" x14ac:dyDescent="0.25">
      <c r="F405" s="609"/>
      <c r="G405" s="609"/>
    </row>
    <row r="406" spans="6:7" x14ac:dyDescent="0.25">
      <c r="F406" s="609"/>
      <c r="G406" s="609"/>
    </row>
    <row r="407" spans="6:7" x14ac:dyDescent="0.25">
      <c r="F407" s="609"/>
      <c r="G407" s="609"/>
    </row>
    <row r="408" spans="6:7" x14ac:dyDescent="0.25">
      <c r="F408" s="609"/>
      <c r="G408" s="609"/>
    </row>
    <row r="409" spans="6:7" x14ac:dyDescent="0.25">
      <c r="F409" s="604"/>
      <c r="G409" s="604"/>
    </row>
    <row r="410" spans="6:7" x14ac:dyDescent="0.25">
      <c r="F410" s="604"/>
      <c r="G410" s="604"/>
    </row>
    <row r="411" spans="6:7" x14ac:dyDescent="0.25">
      <c r="F411" s="604"/>
      <c r="G411" s="604"/>
    </row>
    <row r="412" spans="6:7" x14ac:dyDescent="0.25">
      <c r="F412" s="604"/>
      <c r="G412" s="604"/>
    </row>
    <row r="413" spans="6:7" x14ac:dyDescent="0.25">
      <c r="F413" s="604"/>
      <c r="G413" s="604"/>
    </row>
    <row r="414" spans="6:7" x14ac:dyDescent="0.25">
      <c r="F414" s="604"/>
      <c r="G414" s="604"/>
    </row>
    <row r="416" spans="6:7" x14ac:dyDescent="0.25">
      <c r="F416" s="609"/>
      <c r="G416" s="609"/>
    </row>
    <row r="417" spans="6:7" x14ac:dyDescent="0.25">
      <c r="F417" s="604"/>
      <c r="G417" s="604"/>
    </row>
    <row r="418" spans="6:7" x14ac:dyDescent="0.25">
      <c r="F418" s="604"/>
      <c r="G418" s="604"/>
    </row>
    <row r="419" spans="6:7" x14ac:dyDescent="0.25">
      <c r="F419" s="604"/>
      <c r="G419" s="604"/>
    </row>
    <row r="420" spans="6:7" x14ac:dyDescent="0.25">
      <c r="F420" s="604"/>
      <c r="G420" s="604"/>
    </row>
    <row r="421" spans="6:7" x14ac:dyDescent="0.25">
      <c r="F421" s="604"/>
      <c r="G421" s="604"/>
    </row>
    <row r="423" spans="6:7" x14ac:dyDescent="0.25">
      <c r="F423" s="610"/>
      <c r="G423" s="610"/>
    </row>
    <row r="424" spans="6:7" x14ac:dyDescent="0.25">
      <c r="F424" s="610"/>
      <c r="G424" s="610"/>
    </row>
    <row r="425" spans="6:7" x14ac:dyDescent="0.25">
      <c r="F425" s="610"/>
      <c r="G425" s="610"/>
    </row>
    <row r="426" spans="6:7" x14ac:dyDescent="0.25">
      <c r="F426" s="610"/>
      <c r="G426" s="610"/>
    </row>
    <row r="427" spans="6:7" x14ac:dyDescent="0.25">
      <c r="F427" s="610"/>
      <c r="G427" s="610"/>
    </row>
    <row r="428" spans="6:7" x14ac:dyDescent="0.25">
      <c r="F428" s="610"/>
      <c r="G428" s="610"/>
    </row>
    <row r="429" spans="6:7" x14ac:dyDescent="0.25">
      <c r="F429" s="610"/>
      <c r="G429" s="610"/>
    </row>
    <row r="430" spans="6:7" x14ac:dyDescent="0.25">
      <c r="F430" s="610"/>
      <c r="G430" s="610"/>
    </row>
    <row r="431" spans="6:7" x14ac:dyDescent="0.25">
      <c r="F431" s="604"/>
      <c r="G431" s="604"/>
    </row>
    <row r="432" spans="6:7" x14ac:dyDescent="0.25">
      <c r="F432" s="604"/>
      <c r="G432" s="604"/>
    </row>
    <row r="433" spans="6:7" x14ac:dyDescent="0.25">
      <c r="F433" s="604"/>
      <c r="G433" s="604"/>
    </row>
    <row r="434" spans="6:7" x14ac:dyDescent="0.25">
      <c r="F434" s="604"/>
      <c r="G434" s="604"/>
    </row>
    <row r="435" spans="6:7" x14ac:dyDescent="0.25">
      <c r="F435" s="604"/>
      <c r="G435" s="604"/>
    </row>
    <row r="436" spans="6:7" x14ac:dyDescent="0.25">
      <c r="F436" s="604"/>
      <c r="G436" s="604"/>
    </row>
    <row r="437" spans="6:7" x14ac:dyDescent="0.25">
      <c r="F437" s="604"/>
      <c r="G437" s="604"/>
    </row>
    <row r="438" spans="6:7" x14ac:dyDescent="0.25">
      <c r="F438" s="604"/>
      <c r="G438" s="604"/>
    </row>
    <row r="439" spans="6:7" x14ac:dyDescent="0.25">
      <c r="F439" s="604"/>
      <c r="G439" s="604"/>
    </row>
    <row r="440" spans="6:7" x14ac:dyDescent="0.25">
      <c r="F440" s="604"/>
      <c r="G440" s="604"/>
    </row>
    <row r="441" spans="6:7" x14ac:dyDescent="0.25">
      <c r="F441" s="604"/>
      <c r="G441" s="604"/>
    </row>
    <row r="442" spans="6:7" x14ac:dyDescent="0.25">
      <c r="F442" s="604"/>
      <c r="G442" s="604"/>
    </row>
    <row r="443" spans="6:7" x14ac:dyDescent="0.25">
      <c r="F443" s="604"/>
      <c r="G443" s="604"/>
    </row>
    <row r="444" spans="6:7" x14ac:dyDescent="0.25">
      <c r="F444" s="604"/>
      <c r="G444" s="604"/>
    </row>
    <row r="445" spans="6:7" x14ac:dyDescent="0.25">
      <c r="F445" s="604"/>
      <c r="G445" s="604"/>
    </row>
    <row r="446" spans="6:7" x14ac:dyDescent="0.25">
      <c r="F446" s="604"/>
      <c r="G446" s="604"/>
    </row>
    <row r="447" spans="6:7" x14ac:dyDescent="0.25">
      <c r="F447" s="604"/>
      <c r="G447" s="604"/>
    </row>
    <row r="448" spans="6:7" x14ac:dyDescent="0.25">
      <c r="F448" s="604"/>
      <c r="G448" s="604"/>
    </row>
    <row r="450" spans="6:7" x14ac:dyDescent="0.25">
      <c r="F450" s="611"/>
      <c r="G450" s="611"/>
    </row>
    <row r="451" spans="6:7" x14ac:dyDescent="0.25">
      <c r="F451" s="604"/>
      <c r="G451" s="604"/>
    </row>
    <row r="452" spans="6:7" x14ac:dyDescent="0.25">
      <c r="F452" s="604"/>
      <c r="G452" s="604"/>
    </row>
    <row r="453" spans="6:7" x14ac:dyDescent="0.25">
      <c r="F453" s="604"/>
      <c r="G453" s="604"/>
    </row>
    <row r="454" spans="6:7" x14ac:dyDescent="0.25">
      <c r="F454" s="604"/>
      <c r="G454" s="604"/>
    </row>
    <row r="455" spans="6:7" x14ac:dyDescent="0.25">
      <c r="F455" s="604"/>
      <c r="G455" s="604"/>
    </row>
    <row r="456" spans="6:7" x14ac:dyDescent="0.25">
      <c r="F456" s="604"/>
      <c r="G456" s="604"/>
    </row>
    <row r="457" spans="6:7" x14ac:dyDescent="0.25">
      <c r="F457" s="604"/>
      <c r="G457" s="604"/>
    </row>
    <row r="458" spans="6:7" x14ac:dyDescent="0.25">
      <c r="F458" s="604"/>
      <c r="G458" s="604"/>
    </row>
    <row r="459" spans="6:7" x14ac:dyDescent="0.25">
      <c r="F459" s="604"/>
      <c r="G459" s="604"/>
    </row>
    <row r="460" spans="6:7" x14ac:dyDescent="0.25">
      <c r="F460" s="604"/>
      <c r="G460" s="604"/>
    </row>
    <row r="461" spans="6:7" x14ac:dyDescent="0.25">
      <c r="F461" s="604"/>
      <c r="G461" s="604"/>
    </row>
    <row r="462" spans="6:7" x14ac:dyDescent="0.25">
      <c r="F462" s="604"/>
      <c r="G462" s="604"/>
    </row>
    <row r="463" spans="6:7" x14ac:dyDescent="0.25">
      <c r="F463" s="604"/>
      <c r="G463" s="604"/>
    </row>
    <row r="465" spans="6:7" x14ac:dyDescent="0.25">
      <c r="F465" s="612"/>
      <c r="G465" s="612"/>
    </row>
    <row r="466" spans="6:7" x14ac:dyDescent="0.25">
      <c r="F466" s="604"/>
      <c r="G466" s="604"/>
    </row>
    <row r="467" spans="6:7" x14ac:dyDescent="0.25">
      <c r="F467" s="604"/>
      <c r="G467" s="604"/>
    </row>
    <row r="468" spans="6:7" x14ac:dyDescent="0.25">
      <c r="F468" s="604"/>
      <c r="G468" s="604"/>
    </row>
    <row r="469" spans="6:7" x14ac:dyDescent="0.25">
      <c r="F469" s="612"/>
      <c r="G469" s="612"/>
    </row>
    <row r="470" spans="6:7" x14ac:dyDescent="0.25">
      <c r="F470" s="604"/>
      <c r="G470" s="604"/>
    </row>
    <row r="471" spans="6:7" x14ac:dyDescent="0.25">
      <c r="F471" s="604"/>
      <c r="G471" s="604"/>
    </row>
    <row r="472" spans="6:7" x14ac:dyDescent="0.25">
      <c r="F472" s="604"/>
      <c r="G472" s="604"/>
    </row>
    <row r="473" spans="6:7" x14ac:dyDescent="0.25">
      <c r="F473" s="604"/>
      <c r="G473" s="604"/>
    </row>
    <row r="474" spans="6:7" x14ac:dyDescent="0.25">
      <c r="F474" s="604"/>
      <c r="G474" s="604"/>
    </row>
    <row r="476" spans="6:7" x14ac:dyDescent="0.25">
      <c r="F476" s="609"/>
      <c r="G476" s="609"/>
    </row>
    <row r="477" spans="6:7" x14ac:dyDescent="0.25">
      <c r="F477" s="604"/>
      <c r="G477" s="604"/>
    </row>
    <row r="478" spans="6:7" x14ac:dyDescent="0.25">
      <c r="F478" s="604"/>
      <c r="G478" s="604"/>
    </row>
    <row r="479" spans="6:7" x14ac:dyDescent="0.25">
      <c r="F479" s="609"/>
      <c r="G479" s="609"/>
    </row>
    <row r="480" spans="6:7" x14ac:dyDescent="0.25">
      <c r="F480" s="609"/>
      <c r="G480" s="609"/>
    </row>
    <row r="481" spans="6:7" x14ac:dyDescent="0.25">
      <c r="F481" s="609"/>
      <c r="G481" s="609"/>
    </row>
    <row r="482" spans="6:7" x14ac:dyDescent="0.25">
      <c r="F482" s="609"/>
      <c r="G482" s="609"/>
    </row>
    <row r="483" spans="6:7" x14ac:dyDescent="0.25">
      <c r="F483" s="609"/>
      <c r="G483" s="609"/>
    </row>
    <row r="484" spans="6:7" x14ac:dyDescent="0.25">
      <c r="F484" s="609"/>
      <c r="G484" s="609"/>
    </row>
    <row r="485" spans="6:7" x14ac:dyDescent="0.25">
      <c r="F485" s="609"/>
      <c r="G485" s="609"/>
    </row>
    <row r="486" spans="6:7" x14ac:dyDescent="0.25">
      <c r="F486" s="609"/>
      <c r="G486" s="609"/>
    </row>
    <row r="487" spans="6:7" x14ac:dyDescent="0.25">
      <c r="F487" s="609"/>
      <c r="G487" s="609"/>
    </row>
    <row r="488" spans="6:7" x14ac:dyDescent="0.25">
      <c r="F488" s="604"/>
      <c r="G488" s="604"/>
    </row>
    <row r="489" spans="6:7" x14ac:dyDescent="0.25">
      <c r="F489" s="604"/>
      <c r="G489" s="604"/>
    </row>
    <row r="490" spans="6:7" x14ac:dyDescent="0.25">
      <c r="F490" s="604"/>
      <c r="G490" s="604"/>
    </row>
    <row r="491" spans="6:7" x14ac:dyDescent="0.25">
      <c r="F491" s="604"/>
      <c r="G491" s="604"/>
    </row>
    <row r="492" spans="6:7" x14ac:dyDescent="0.25">
      <c r="F492" s="604"/>
      <c r="G492" s="604"/>
    </row>
    <row r="493" spans="6:7" x14ac:dyDescent="0.25">
      <c r="F493" s="604"/>
      <c r="G493" s="604"/>
    </row>
    <row r="495" spans="6:7" x14ac:dyDescent="0.25">
      <c r="F495" s="613"/>
      <c r="G495" s="614"/>
    </row>
    <row r="496" spans="6:7" x14ac:dyDescent="0.25">
      <c r="F496" s="613"/>
      <c r="G496" s="613"/>
    </row>
    <row r="497" spans="6:7" x14ac:dyDescent="0.25">
      <c r="F497" s="604"/>
      <c r="G497" s="604"/>
    </row>
    <row r="498" spans="6:7" x14ac:dyDescent="0.25">
      <c r="F498" s="604"/>
      <c r="G498" s="604"/>
    </row>
    <row r="499" spans="6:7" x14ac:dyDescent="0.25">
      <c r="F499" s="604"/>
      <c r="G499" s="604"/>
    </row>
    <row r="500" spans="6:7" x14ac:dyDescent="0.25">
      <c r="F500" s="604"/>
      <c r="G500" s="604"/>
    </row>
    <row r="501" spans="6:7" x14ac:dyDescent="0.25">
      <c r="F501" s="610"/>
      <c r="G501" s="615"/>
    </row>
    <row r="502" spans="6:7" x14ac:dyDescent="0.25">
      <c r="F502" s="604"/>
      <c r="G502" s="604"/>
    </row>
    <row r="503" spans="6:7" x14ac:dyDescent="0.25">
      <c r="F503" s="604"/>
      <c r="G503" s="604"/>
    </row>
    <row r="504" spans="6:7" x14ac:dyDescent="0.25">
      <c r="F504" s="604"/>
      <c r="G504" s="604"/>
    </row>
    <row r="505" spans="6:7" x14ac:dyDescent="0.25">
      <c r="F505" s="604"/>
      <c r="G505" s="604"/>
    </row>
    <row r="507" spans="6:7" x14ac:dyDescent="0.25">
      <c r="F507" s="616"/>
      <c r="G507" s="616"/>
    </row>
    <row r="508" spans="6:7" x14ac:dyDescent="0.25">
      <c r="F508" s="604"/>
      <c r="G508" s="604"/>
    </row>
    <row r="509" spans="6:7" x14ac:dyDescent="0.25">
      <c r="F509" s="604"/>
      <c r="G509" s="604"/>
    </row>
    <row r="510" spans="6:7" x14ac:dyDescent="0.25">
      <c r="F510" s="604"/>
      <c r="G510" s="604"/>
    </row>
    <row r="511" spans="6:7" x14ac:dyDescent="0.25">
      <c r="F511" s="604"/>
      <c r="G511" s="604"/>
    </row>
    <row r="514" spans="6:7" x14ac:dyDescent="0.25">
      <c r="F514" s="617"/>
      <c r="G514" s="617"/>
    </row>
    <row r="515" spans="6:7" x14ac:dyDescent="0.25">
      <c r="F515" s="604"/>
      <c r="G515" s="604"/>
    </row>
    <row r="516" spans="6:7" x14ac:dyDescent="0.25">
      <c r="F516" s="604"/>
      <c r="G516" s="604"/>
    </row>
    <row r="517" spans="6:7" x14ac:dyDescent="0.25">
      <c r="F517" s="613"/>
      <c r="G517" s="618"/>
    </row>
    <row r="518" spans="6:7" x14ac:dyDescent="0.25">
      <c r="F518" s="604"/>
      <c r="G518" s="604"/>
    </row>
    <row r="519" spans="6:7" x14ac:dyDescent="0.25">
      <c r="F519" s="604"/>
      <c r="G519" s="604"/>
    </row>
    <row r="520" spans="6:7" x14ac:dyDescent="0.25">
      <c r="F520" s="613"/>
      <c r="G520" s="618"/>
    </row>
    <row r="521" spans="6:7" x14ac:dyDescent="0.25">
      <c r="F521" s="604"/>
      <c r="G521" s="604"/>
    </row>
    <row r="522" spans="6:7" x14ac:dyDescent="0.25">
      <c r="F522" s="604"/>
      <c r="G522" s="604"/>
    </row>
    <row r="523" spans="6:7" x14ac:dyDescent="0.25">
      <c r="F523" s="604"/>
      <c r="G523" s="604"/>
    </row>
    <row r="525" spans="6:7" x14ac:dyDescent="0.25">
      <c r="F525" s="609"/>
      <c r="G525" s="609"/>
    </row>
    <row r="526" spans="6:7" x14ac:dyDescent="0.25">
      <c r="F526" s="604"/>
      <c r="G526" s="604"/>
    </row>
    <row r="527" spans="6:7" x14ac:dyDescent="0.25">
      <c r="F527" s="604"/>
      <c r="G527" s="604"/>
    </row>
    <row r="528" spans="6:7" x14ac:dyDescent="0.25">
      <c r="F528" s="604"/>
      <c r="G528" s="604"/>
    </row>
    <row r="529" spans="6:7" x14ac:dyDescent="0.25">
      <c r="F529" s="604"/>
      <c r="G529" s="604"/>
    </row>
    <row r="530" spans="6:7" x14ac:dyDescent="0.25">
      <c r="F530" s="604"/>
      <c r="G530" s="604"/>
    </row>
    <row r="531" spans="6:7" x14ac:dyDescent="0.25">
      <c r="F531" s="604"/>
      <c r="G531" s="604"/>
    </row>
    <row r="532" spans="6:7" x14ac:dyDescent="0.25">
      <c r="F532" s="604"/>
      <c r="G532" s="604"/>
    </row>
    <row r="533" spans="6:7" x14ac:dyDescent="0.25">
      <c r="F533" s="604"/>
      <c r="G533" s="604"/>
    </row>
    <row r="534" spans="6:7" x14ac:dyDescent="0.25">
      <c r="F534" s="604"/>
      <c r="G534" s="604"/>
    </row>
    <row r="535" spans="6:7" x14ac:dyDescent="0.25">
      <c r="F535" s="604"/>
      <c r="G535" s="604"/>
    </row>
    <row r="536" spans="6:7" x14ac:dyDescent="0.25">
      <c r="F536" s="604"/>
      <c r="G536" s="604"/>
    </row>
    <row r="538" spans="6:7" x14ac:dyDescent="0.25">
      <c r="F538" s="619"/>
      <c r="G538" s="619"/>
    </row>
    <row r="539" spans="6:7" x14ac:dyDescent="0.25">
      <c r="F539" s="604"/>
      <c r="G539" s="604"/>
    </row>
    <row r="540" spans="6:7" x14ac:dyDescent="0.25">
      <c r="F540" s="604"/>
      <c r="G540" s="604"/>
    </row>
    <row r="541" spans="6:7" x14ac:dyDescent="0.25">
      <c r="F541" s="604"/>
      <c r="G541" s="604"/>
    </row>
    <row r="542" spans="6:7" x14ac:dyDescent="0.25">
      <c r="F542" s="604"/>
      <c r="G542" s="604"/>
    </row>
    <row r="543" spans="6:7" x14ac:dyDescent="0.25">
      <c r="F543" s="620"/>
      <c r="G543" s="621"/>
    </row>
    <row r="544" spans="6:7" x14ac:dyDescent="0.25">
      <c r="F544" s="604"/>
      <c r="G544" s="604"/>
    </row>
    <row r="545" spans="6:7" x14ac:dyDescent="0.25">
      <c r="F545" s="604"/>
      <c r="G545" s="604"/>
    </row>
    <row r="547" spans="6:7" x14ac:dyDescent="0.25">
      <c r="F547" s="604"/>
      <c r="G547" s="604"/>
    </row>
    <row r="549" spans="6:7" x14ac:dyDescent="0.25">
      <c r="F549" s="604"/>
      <c r="G549" s="604"/>
    </row>
    <row r="550" spans="6:7" x14ac:dyDescent="0.25">
      <c r="F550" s="604"/>
      <c r="G550" s="604"/>
    </row>
    <row r="551" spans="6:7" x14ac:dyDescent="0.25">
      <c r="F551" s="604"/>
      <c r="G551" s="604"/>
    </row>
    <row r="552" spans="6:7" x14ac:dyDescent="0.25">
      <c r="F552" s="604"/>
      <c r="G552" s="604"/>
    </row>
    <row r="553" spans="6:7" x14ac:dyDescent="0.25">
      <c r="F553" s="604"/>
      <c r="G553" s="604"/>
    </row>
    <row r="554" spans="6:7" x14ac:dyDescent="0.25">
      <c r="F554" s="604"/>
      <c r="G554" s="604"/>
    </row>
    <row r="555" spans="6:7" x14ac:dyDescent="0.25">
      <c r="F555" s="604"/>
      <c r="G555" s="604"/>
    </row>
    <row r="556" spans="6:7" x14ac:dyDescent="0.25">
      <c r="F556" s="604"/>
      <c r="G556" s="604"/>
    </row>
    <row r="557" spans="6:7" x14ac:dyDescent="0.25">
      <c r="F557" s="604"/>
      <c r="G557" s="604"/>
    </row>
    <row r="558" spans="6:7" x14ac:dyDescent="0.25">
      <c r="F558" s="604"/>
      <c r="G558" s="604"/>
    </row>
    <row r="559" spans="6:7" x14ac:dyDescent="0.25">
      <c r="F559" s="604"/>
      <c r="G559" s="604"/>
    </row>
    <row r="560" spans="6:7" x14ac:dyDescent="0.25">
      <c r="F560" s="602"/>
      <c r="G560" s="602"/>
    </row>
    <row r="561" spans="6:7" x14ac:dyDescent="0.25">
      <c r="F561" s="602"/>
      <c r="G561" s="602"/>
    </row>
    <row r="562" spans="6:7" x14ac:dyDescent="0.25">
      <c r="F562" s="602"/>
      <c r="G562" s="602"/>
    </row>
    <row r="563" spans="6:7" x14ac:dyDescent="0.25">
      <c r="F563" s="602"/>
      <c r="G563" s="602"/>
    </row>
    <row r="571" spans="6:7" x14ac:dyDescent="0.25">
      <c r="F571" s="602"/>
      <c r="G571" s="602"/>
    </row>
    <row r="572" spans="6:7" x14ac:dyDescent="0.25">
      <c r="F572" s="609"/>
      <c r="G572" s="609"/>
    </row>
    <row r="573" spans="6:7" x14ac:dyDescent="0.25">
      <c r="F573" s="602"/>
      <c r="G573" s="602"/>
    </row>
    <row r="574" spans="6:7" x14ac:dyDescent="0.25">
      <c r="F574" s="602"/>
      <c r="G574" s="602"/>
    </row>
    <row r="575" spans="6:7" x14ac:dyDescent="0.25">
      <c r="F575" s="602"/>
      <c r="G575" s="602"/>
    </row>
    <row r="576" spans="6:7" x14ac:dyDescent="0.25">
      <c r="F576" s="616"/>
      <c r="G576" s="616"/>
    </row>
    <row r="577" spans="6:7" x14ac:dyDescent="0.25">
      <c r="F577" s="602"/>
      <c r="G577" s="602"/>
    </row>
    <row r="578" spans="6:7" x14ac:dyDescent="0.25">
      <c r="F578" s="602"/>
      <c r="G578" s="602"/>
    </row>
    <row r="579" spans="6:7" x14ac:dyDescent="0.25">
      <c r="F579" s="602"/>
      <c r="G579" s="602"/>
    </row>
    <row r="580" spans="6:7" x14ac:dyDescent="0.25">
      <c r="F580" s="602"/>
      <c r="G580" s="602"/>
    </row>
    <row r="581" spans="6:7" x14ac:dyDescent="0.25">
      <c r="F581" s="602"/>
      <c r="G581" s="602"/>
    </row>
    <row r="582" spans="6:7" x14ac:dyDescent="0.25">
      <c r="F582" s="621"/>
      <c r="G582" s="621"/>
    </row>
    <row r="583" spans="6:7" x14ac:dyDescent="0.25">
      <c r="G583" s="602"/>
    </row>
    <row r="584" spans="6:7" x14ac:dyDescent="0.25">
      <c r="G584" s="602"/>
    </row>
    <row r="585" spans="6:7" x14ac:dyDescent="0.25">
      <c r="G585" s="602"/>
    </row>
    <row r="586" spans="6:7" x14ac:dyDescent="0.25">
      <c r="G586" s="602"/>
    </row>
    <row r="587" spans="6:7" x14ac:dyDescent="0.25">
      <c r="G587" s="602"/>
    </row>
    <row r="588" spans="6:7" x14ac:dyDescent="0.25">
      <c r="G588" s="602"/>
    </row>
    <row r="589" spans="6:7" x14ac:dyDescent="0.25">
      <c r="F589" s="602"/>
      <c r="G589" s="602"/>
    </row>
    <row r="590" spans="6:7" x14ac:dyDescent="0.25">
      <c r="F590" s="622"/>
      <c r="G590" s="609"/>
    </row>
    <row r="613" spans="6:7" x14ac:dyDescent="0.25">
      <c r="F613" s="602"/>
      <c r="G613" s="602"/>
    </row>
    <row r="614" spans="6:7" x14ac:dyDescent="0.25">
      <c r="F614" s="602"/>
      <c r="G614" s="602"/>
    </row>
    <row r="615" spans="6:7" x14ac:dyDescent="0.25">
      <c r="F615" s="602"/>
      <c r="G615" s="602"/>
    </row>
    <row r="616" spans="6:7" x14ac:dyDescent="0.25">
      <c r="F616" s="602"/>
      <c r="G616" s="602"/>
    </row>
    <row r="617" spans="6:7" x14ac:dyDescent="0.25">
      <c r="F617" s="602"/>
      <c r="G617" s="602"/>
    </row>
    <row r="618" spans="6:7" x14ac:dyDescent="0.25">
      <c r="F618" s="602"/>
      <c r="G618" s="602"/>
    </row>
    <row r="626" spans="6:7" x14ac:dyDescent="0.25">
      <c r="F626" s="602"/>
      <c r="G626" s="602"/>
    </row>
    <row r="627" spans="6:7" x14ac:dyDescent="0.25">
      <c r="F627" s="613"/>
      <c r="G627" s="614"/>
    </row>
    <row r="628" spans="6:7" x14ac:dyDescent="0.25">
      <c r="F628" s="613"/>
      <c r="G628" s="613"/>
    </row>
    <row r="629" spans="6:7" x14ac:dyDescent="0.25">
      <c r="F629" s="602"/>
      <c r="G629" s="602"/>
    </row>
    <row r="630" spans="6:7" x14ac:dyDescent="0.25">
      <c r="F630" s="602"/>
      <c r="G630" s="602"/>
    </row>
    <row r="631" spans="6:7" x14ac:dyDescent="0.25">
      <c r="F631" s="602"/>
      <c r="G631" s="602"/>
    </row>
    <row r="632" spans="6:7" x14ac:dyDescent="0.25">
      <c r="F632" s="602"/>
      <c r="G632" s="602"/>
    </row>
    <row r="633" spans="6:7" x14ac:dyDescent="0.25">
      <c r="F633" s="610"/>
      <c r="G633" s="615"/>
    </row>
    <row r="634" spans="6:7" x14ac:dyDescent="0.25">
      <c r="G634" s="602"/>
    </row>
    <row r="635" spans="6:7" x14ac:dyDescent="0.25">
      <c r="G635" s="602"/>
    </row>
    <row r="636" spans="6:7" x14ac:dyDescent="0.25">
      <c r="G636" s="602"/>
    </row>
    <row r="637" spans="6:7" x14ac:dyDescent="0.25">
      <c r="G637" s="602"/>
    </row>
    <row r="638" spans="6:7" x14ac:dyDescent="0.25">
      <c r="F638" s="602"/>
      <c r="G638" s="602"/>
    </row>
    <row r="639" spans="6:7" x14ac:dyDescent="0.25">
      <c r="F639" s="623"/>
      <c r="G639" s="623"/>
    </row>
    <row r="646" spans="6:7" x14ac:dyDescent="0.25">
      <c r="F646" s="602"/>
      <c r="G646" s="602"/>
    </row>
    <row r="647" spans="6:7" x14ac:dyDescent="0.25">
      <c r="F647" s="605"/>
      <c r="G647" s="605"/>
    </row>
    <row r="648" spans="6:7" x14ac:dyDescent="0.25">
      <c r="F648" s="605"/>
      <c r="G648" s="605"/>
    </row>
    <row r="649" spans="6:7" x14ac:dyDescent="0.25">
      <c r="F649" s="605"/>
      <c r="G649" s="605"/>
    </row>
    <row r="650" spans="6:7" x14ac:dyDescent="0.25">
      <c r="F650" s="605"/>
      <c r="G650" s="605"/>
    </row>
    <row r="651" spans="6:7" x14ac:dyDescent="0.25">
      <c r="F651" s="605"/>
      <c r="G651" s="605"/>
    </row>
    <row r="652" spans="6:7" x14ac:dyDescent="0.25">
      <c r="F652" s="605"/>
      <c r="G652" s="605"/>
    </row>
    <row r="653" spans="6:7" x14ac:dyDescent="0.25">
      <c r="F653" s="605"/>
      <c r="G653" s="605"/>
    </row>
    <row r="654" spans="6:7" x14ac:dyDescent="0.25">
      <c r="F654" s="605"/>
      <c r="G654" s="605"/>
    </row>
    <row r="655" spans="6:7" x14ac:dyDescent="0.25">
      <c r="F655" s="605"/>
      <c r="G655" s="605"/>
    </row>
    <row r="656" spans="6:7" x14ac:dyDescent="0.25">
      <c r="F656" s="605"/>
      <c r="G656" s="605"/>
    </row>
    <row r="657" spans="6:7" x14ac:dyDescent="0.25">
      <c r="F657" s="605"/>
      <c r="G657" s="605"/>
    </row>
    <row r="658" spans="6:7" x14ac:dyDescent="0.25">
      <c r="F658" s="605"/>
      <c r="G658" s="605"/>
    </row>
    <row r="659" spans="6:7" x14ac:dyDescent="0.25">
      <c r="F659" s="602"/>
      <c r="G659" s="602"/>
    </row>
    <row r="660" spans="6:7" x14ac:dyDescent="0.25">
      <c r="F660" s="602"/>
      <c r="G660" s="602"/>
    </row>
    <row r="661" spans="6:7" x14ac:dyDescent="0.25">
      <c r="F661" s="602"/>
      <c r="G661" s="602"/>
    </row>
    <row r="662" spans="6:7" x14ac:dyDescent="0.25">
      <c r="F662" s="602"/>
      <c r="G662" s="602"/>
    </row>
    <row r="663" spans="6:7" x14ac:dyDescent="0.25">
      <c r="F663" s="602"/>
      <c r="G663" s="602"/>
    </row>
    <row r="664" spans="6:7" x14ac:dyDescent="0.25">
      <c r="F664" s="602"/>
      <c r="G664" s="602"/>
    </row>
    <row r="665" spans="6:7" x14ac:dyDescent="0.25">
      <c r="F665" s="602"/>
      <c r="G665" s="602"/>
    </row>
    <row r="666" spans="6:7" x14ac:dyDescent="0.25">
      <c r="F666" s="602"/>
      <c r="G666" s="602"/>
    </row>
    <row r="667" spans="6:7" x14ac:dyDescent="0.25">
      <c r="F667" s="602"/>
      <c r="G667" s="602"/>
    </row>
    <row r="668" spans="6:7" x14ac:dyDescent="0.25">
      <c r="F668" s="602"/>
      <c r="G668" s="602"/>
    </row>
    <row r="669" spans="6:7" x14ac:dyDescent="0.25">
      <c r="F669" s="602"/>
      <c r="G669" s="602"/>
    </row>
    <row r="670" spans="6:7" x14ac:dyDescent="0.25">
      <c r="F670" s="602"/>
      <c r="G670" s="602"/>
    </row>
    <row r="671" spans="6:7" x14ac:dyDescent="0.25">
      <c r="F671" s="602"/>
      <c r="G671" s="602"/>
    </row>
    <row r="672" spans="6:7" x14ac:dyDescent="0.25">
      <c r="F672" s="612"/>
      <c r="G672" s="624"/>
    </row>
    <row r="676" spans="6:7" x14ac:dyDescent="0.25">
      <c r="F676" s="602"/>
      <c r="G676" s="602"/>
    </row>
    <row r="677" spans="6:7" x14ac:dyDescent="0.25">
      <c r="F677" s="602"/>
      <c r="G677" s="602"/>
    </row>
    <row r="678" spans="6:7" x14ac:dyDescent="0.25">
      <c r="F678" s="602"/>
      <c r="G678" s="602"/>
    </row>
    <row r="679" spans="6:7" x14ac:dyDescent="0.25">
      <c r="F679" s="602"/>
      <c r="G679" s="602"/>
    </row>
    <row r="680" spans="6:7" x14ac:dyDescent="0.25">
      <c r="F680" s="622"/>
      <c r="G680" s="615"/>
    </row>
    <row r="684" spans="6:7" x14ac:dyDescent="0.25">
      <c r="F684" s="602"/>
      <c r="G684" s="602"/>
    </row>
    <row r="685" spans="6:7" x14ac:dyDescent="0.25">
      <c r="F685" s="622"/>
      <c r="G685" s="609"/>
    </row>
    <row r="708" spans="6:7" x14ac:dyDescent="0.25">
      <c r="F708" s="602"/>
      <c r="G708" s="602"/>
    </row>
    <row r="709" spans="6:7" x14ac:dyDescent="0.25">
      <c r="F709" s="625"/>
      <c r="G709" s="625"/>
    </row>
    <row r="715" spans="6:7" x14ac:dyDescent="0.25">
      <c r="F715" s="602"/>
      <c r="G715" s="602"/>
    </row>
    <row r="716" spans="6:7" x14ac:dyDescent="0.25">
      <c r="F716" s="602"/>
      <c r="G716" s="602"/>
    </row>
    <row r="717" spans="6:7" x14ac:dyDescent="0.25">
      <c r="F717" s="612"/>
      <c r="G717" s="612"/>
    </row>
    <row r="725" spans="6:7" x14ac:dyDescent="0.25">
      <c r="F725" s="602"/>
      <c r="G725" s="602"/>
    </row>
    <row r="726" spans="6:7" x14ac:dyDescent="0.25">
      <c r="F726" s="621"/>
      <c r="G726" s="621"/>
    </row>
    <row r="727" spans="6:7" x14ac:dyDescent="0.25">
      <c r="F727" s="602"/>
      <c r="G727" s="602"/>
    </row>
    <row r="728" spans="6:7" x14ac:dyDescent="0.25">
      <c r="F728" s="602"/>
      <c r="G728" s="602"/>
    </row>
    <row r="729" spans="6:7" x14ac:dyDescent="0.25">
      <c r="F729" s="602"/>
      <c r="G729" s="602"/>
    </row>
    <row r="730" spans="6:7" x14ac:dyDescent="0.25">
      <c r="F730" s="602"/>
      <c r="G730" s="602"/>
    </row>
    <row r="731" spans="6:7" x14ac:dyDescent="0.25">
      <c r="F731" s="620"/>
      <c r="G731" s="621"/>
    </row>
    <row r="732" spans="6:7" x14ac:dyDescent="0.25">
      <c r="F732" s="604"/>
      <c r="G732" s="604"/>
    </row>
    <row r="736" spans="6:7" x14ac:dyDescent="0.25">
      <c r="F736" s="602"/>
      <c r="G736" s="602"/>
    </row>
    <row r="737" spans="6:7" x14ac:dyDescent="0.25">
      <c r="F737" s="616"/>
      <c r="G737" s="626"/>
    </row>
    <row r="738" spans="6:7" x14ac:dyDescent="0.25">
      <c r="G738" s="602"/>
    </row>
    <row r="739" spans="6:7" x14ac:dyDescent="0.25">
      <c r="G739" s="602"/>
    </row>
    <row r="740" spans="6:7" x14ac:dyDescent="0.25">
      <c r="G740" s="602"/>
    </row>
    <row r="741" spans="6:7" x14ac:dyDescent="0.25">
      <c r="F741" s="616"/>
      <c r="G741" s="626"/>
    </row>
    <row r="742" spans="6:7" x14ac:dyDescent="0.25">
      <c r="G742" s="602"/>
    </row>
    <row r="743" spans="6:7" x14ac:dyDescent="0.25">
      <c r="G743" s="602"/>
    </row>
    <row r="744" spans="6:7" x14ac:dyDescent="0.25">
      <c r="G744" s="602"/>
    </row>
    <row r="745" spans="6:7" x14ac:dyDescent="0.25">
      <c r="G745" s="602"/>
    </row>
    <row r="746" spans="6:7" x14ac:dyDescent="0.25">
      <c r="G746" s="602"/>
    </row>
    <row r="747" spans="6:7" x14ac:dyDescent="0.25">
      <c r="G747" s="602"/>
    </row>
    <row r="748" spans="6:7" x14ac:dyDescent="0.25">
      <c r="G748" s="602"/>
    </row>
    <row r="749" spans="6:7" x14ac:dyDescent="0.25">
      <c r="G749" s="602"/>
    </row>
    <row r="750" spans="6:7" x14ac:dyDescent="0.25">
      <c r="F750" s="602"/>
      <c r="G750" s="602"/>
    </row>
    <row r="751" spans="6:7" x14ac:dyDescent="0.25">
      <c r="F751" s="610"/>
      <c r="G751" s="612"/>
    </row>
    <row r="752" spans="6:7" x14ac:dyDescent="0.25">
      <c r="F752" s="622"/>
      <c r="G752" s="616"/>
    </row>
    <row r="753" spans="6:7" x14ac:dyDescent="0.25">
      <c r="F753" s="622"/>
      <c r="G753" s="616"/>
    </row>
    <row r="754" spans="6:7" x14ac:dyDescent="0.25">
      <c r="F754" s="622"/>
      <c r="G754" s="616"/>
    </row>
    <row r="755" spans="6:7" x14ac:dyDescent="0.25">
      <c r="F755" s="622"/>
      <c r="G755" s="616"/>
    </row>
    <row r="756" spans="6:7" x14ac:dyDescent="0.25">
      <c r="F756" s="622"/>
      <c r="G756" s="616"/>
    </row>
    <row r="757" spans="6:7" x14ac:dyDescent="0.25">
      <c r="F757" s="622"/>
      <c r="G757" s="616"/>
    </row>
    <row r="758" spans="6:7" x14ac:dyDescent="0.25">
      <c r="F758" s="622"/>
      <c r="G758" s="616"/>
    </row>
    <row r="759" spans="6:7" x14ac:dyDescent="0.25">
      <c r="F759" s="622"/>
      <c r="G759" s="616"/>
    </row>
    <row r="760" spans="6:7" x14ac:dyDescent="0.25">
      <c r="F760" s="606"/>
      <c r="G760" s="606"/>
    </row>
    <row r="761" spans="6:7" x14ac:dyDescent="0.25">
      <c r="G761" s="602"/>
    </row>
    <row r="762" spans="6:7" x14ac:dyDescent="0.25">
      <c r="G762" s="602"/>
    </row>
    <row r="763" spans="6:7" x14ac:dyDescent="0.25">
      <c r="G763" s="602"/>
    </row>
    <row r="764" spans="6:7" x14ac:dyDescent="0.25">
      <c r="G764" s="602"/>
    </row>
    <row r="765" spans="6:7" x14ac:dyDescent="0.25">
      <c r="G765" s="602"/>
    </row>
    <row r="766" spans="6:7" x14ac:dyDescent="0.25">
      <c r="G766" s="602"/>
    </row>
    <row r="767" spans="6:7" x14ac:dyDescent="0.25">
      <c r="G767" s="602"/>
    </row>
    <row r="768" spans="6:7" x14ac:dyDescent="0.25">
      <c r="G768" s="602"/>
    </row>
    <row r="769" spans="6:7" x14ac:dyDescent="0.25">
      <c r="G769" s="602"/>
    </row>
    <row r="770" spans="6:7" x14ac:dyDescent="0.25">
      <c r="F770" s="602"/>
      <c r="G770" s="602"/>
    </row>
    <row r="771" spans="6:7" x14ac:dyDescent="0.25">
      <c r="F771" s="622"/>
      <c r="G771" s="622"/>
    </row>
    <row r="772" spans="6:7" x14ac:dyDescent="0.25">
      <c r="G772" s="602"/>
    </row>
    <row r="773" spans="6:7" x14ac:dyDescent="0.25">
      <c r="G773" s="602"/>
    </row>
    <row r="774" spans="6:7" x14ac:dyDescent="0.25">
      <c r="G774" s="602"/>
    </row>
    <row r="775" spans="6:7" x14ac:dyDescent="0.25">
      <c r="G775" s="602"/>
    </row>
    <row r="776" spans="6:7" x14ac:dyDescent="0.25">
      <c r="G776" s="602"/>
    </row>
    <row r="777" spans="6:7" x14ac:dyDescent="0.25">
      <c r="G777" s="602"/>
    </row>
    <row r="778" spans="6:7" x14ac:dyDescent="0.25">
      <c r="G778" s="602"/>
    </row>
    <row r="779" spans="6:7" x14ac:dyDescent="0.25">
      <c r="G779" s="602"/>
    </row>
    <row r="780" spans="6:7" x14ac:dyDescent="0.25">
      <c r="G780" s="602"/>
    </row>
    <row r="781" spans="6:7" x14ac:dyDescent="0.25">
      <c r="G781" s="602"/>
    </row>
    <row r="782" spans="6:7" x14ac:dyDescent="0.25">
      <c r="G782" s="602"/>
    </row>
    <row r="783" spans="6:7" x14ac:dyDescent="0.25">
      <c r="G783" s="602"/>
    </row>
    <row r="784" spans="6:7" x14ac:dyDescent="0.25">
      <c r="F784" s="602"/>
      <c r="G784" s="602"/>
    </row>
    <row r="785" spans="6:7" x14ac:dyDescent="0.25">
      <c r="F785" s="612"/>
      <c r="G785" s="627"/>
    </row>
    <row r="791" spans="6:7" x14ac:dyDescent="0.25">
      <c r="G791" s="602"/>
    </row>
    <row r="792" spans="6:7" x14ac:dyDescent="0.25">
      <c r="F792" s="602"/>
      <c r="G792" s="602"/>
    </row>
    <row r="793" spans="6:7" x14ac:dyDescent="0.25">
      <c r="F793" s="612"/>
      <c r="G793" s="628"/>
    </row>
    <row r="794" spans="6:7" x14ac:dyDescent="0.25">
      <c r="F794" s="602"/>
      <c r="G794" s="602"/>
    </row>
    <row r="795" spans="6:7" x14ac:dyDescent="0.25">
      <c r="F795" s="617"/>
      <c r="G795" s="617"/>
    </row>
    <row r="800" spans="6:7" x14ac:dyDescent="0.25">
      <c r="F800" s="617"/>
      <c r="G800" s="617"/>
    </row>
    <row r="805" spans="6:7" x14ac:dyDescent="0.25">
      <c r="F805" s="602"/>
      <c r="G805" s="602"/>
    </row>
    <row r="806" spans="6:7" x14ac:dyDescent="0.25">
      <c r="F806" s="623"/>
      <c r="G806" s="623"/>
    </row>
    <row r="813" spans="6:7" x14ac:dyDescent="0.25">
      <c r="F813" s="602"/>
      <c r="G813" s="602"/>
    </row>
    <row r="814" spans="6:7" x14ac:dyDescent="0.25">
      <c r="F814" s="605"/>
      <c r="G814" s="605"/>
    </row>
    <row r="815" spans="6:7" x14ac:dyDescent="0.25">
      <c r="F815" s="605"/>
      <c r="G815" s="605"/>
    </row>
    <row r="816" spans="6:7" x14ac:dyDescent="0.25">
      <c r="F816" s="605"/>
      <c r="G816" s="605"/>
    </row>
    <row r="817" spans="6:7" x14ac:dyDescent="0.25">
      <c r="F817" s="605"/>
      <c r="G817" s="605"/>
    </row>
    <row r="818" spans="6:7" x14ac:dyDescent="0.25">
      <c r="F818" s="605"/>
      <c r="G818" s="605"/>
    </row>
    <row r="819" spans="6:7" x14ac:dyDescent="0.25">
      <c r="F819" s="605"/>
      <c r="G819" s="605"/>
    </row>
    <row r="820" spans="6:7" x14ac:dyDescent="0.25">
      <c r="F820" s="605"/>
      <c r="G820" s="605"/>
    </row>
    <row r="821" spans="6:7" x14ac:dyDescent="0.25">
      <c r="F821" s="605"/>
      <c r="G821" s="605"/>
    </row>
    <row r="822" spans="6:7" x14ac:dyDescent="0.25">
      <c r="F822" s="605"/>
      <c r="G822" s="605"/>
    </row>
    <row r="823" spans="6:7" x14ac:dyDescent="0.25">
      <c r="F823" s="605"/>
      <c r="G823" s="605"/>
    </row>
    <row r="824" spans="6:7" x14ac:dyDescent="0.25">
      <c r="F824" s="605"/>
      <c r="G824" s="605"/>
    </row>
    <row r="825" spans="6:7" x14ac:dyDescent="0.25">
      <c r="F825" s="605"/>
      <c r="G825" s="605"/>
    </row>
    <row r="826" spans="6:7" x14ac:dyDescent="0.25">
      <c r="F826" s="602"/>
      <c r="G826" s="602"/>
    </row>
    <row r="827" spans="6:7" x14ac:dyDescent="0.25">
      <c r="F827" s="602"/>
      <c r="G827" s="602"/>
    </row>
    <row r="828" spans="6:7" x14ac:dyDescent="0.25">
      <c r="F828" s="602"/>
      <c r="G828" s="602"/>
    </row>
    <row r="829" spans="6:7" x14ac:dyDescent="0.25">
      <c r="F829" s="602"/>
      <c r="G829" s="602"/>
    </row>
    <row r="830" spans="6:7" x14ac:dyDescent="0.25">
      <c r="F830" s="602"/>
      <c r="G830" s="602"/>
    </row>
    <row r="831" spans="6:7" x14ac:dyDescent="0.25">
      <c r="F831" s="602"/>
      <c r="G831" s="602"/>
    </row>
    <row r="832" spans="6:7" x14ac:dyDescent="0.25">
      <c r="F832" s="602"/>
      <c r="G832" s="602"/>
    </row>
    <row r="833" spans="6:7" x14ac:dyDescent="0.25">
      <c r="F833" s="602"/>
      <c r="G833" s="602"/>
    </row>
    <row r="834" spans="6:7" x14ac:dyDescent="0.25">
      <c r="F834" s="602"/>
      <c r="G834" s="602"/>
    </row>
    <row r="835" spans="6:7" x14ac:dyDescent="0.25">
      <c r="F835" s="602"/>
      <c r="G835" s="602"/>
    </row>
    <row r="836" spans="6:7" x14ac:dyDescent="0.25">
      <c r="F836" s="602"/>
      <c r="G836" s="602"/>
    </row>
    <row r="837" spans="6:7" x14ac:dyDescent="0.25">
      <c r="F837" s="602"/>
      <c r="G837" s="602"/>
    </row>
    <row r="838" spans="6:7" x14ac:dyDescent="0.25">
      <c r="F838" s="602"/>
      <c r="G838" s="602"/>
    </row>
    <row r="839" spans="6:7" x14ac:dyDescent="0.25">
      <c r="F839" s="625"/>
      <c r="G839" s="629"/>
    </row>
    <row r="844" spans="6:7" x14ac:dyDescent="0.25">
      <c r="G844" s="602"/>
    </row>
    <row r="845" spans="6:7" x14ac:dyDescent="0.25">
      <c r="F845" s="602"/>
      <c r="G845" s="602"/>
    </row>
    <row r="846" spans="6:7" x14ac:dyDescent="0.25">
      <c r="F846" s="617"/>
      <c r="G846" s="617"/>
    </row>
    <row r="847" spans="6:7" x14ac:dyDescent="0.25">
      <c r="G847" s="602"/>
    </row>
    <row r="848" spans="6:7" x14ac:dyDescent="0.25">
      <c r="G848" s="602"/>
    </row>
    <row r="849" spans="6:7" x14ac:dyDescent="0.25">
      <c r="G849" s="602"/>
    </row>
    <row r="850" spans="6:7" x14ac:dyDescent="0.25">
      <c r="F850" s="602"/>
      <c r="G850" s="602"/>
    </row>
    <row r="851" spans="6:7" x14ac:dyDescent="0.25">
      <c r="F851" s="602"/>
      <c r="G851" s="602"/>
    </row>
    <row r="852" spans="6:7" x14ac:dyDescent="0.25">
      <c r="G852" s="602"/>
    </row>
    <row r="853" spans="6:7" x14ac:dyDescent="0.25">
      <c r="G853" s="602"/>
    </row>
    <row r="854" spans="6:7" x14ac:dyDescent="0.25">
      <c r="G854" s="602"/>
    </row>
    <row r="855" spans="6:7" x14ac:dyDescent="0.25">
      <c r="G855" s="602"/>
    </row>
    <row r="856" spans="6:7" x14ac:dyDescent="0.25">
      <c r="G856" s="602"/>
    </row>
    <row r="857" spans="6:7" x14ac:dyDescent="0.25">
      <c r="G857" s="602"/>
    </row>
    <row r="858" spans="6:7" x14ac:dyDescent="0.25">
      <c r="G858" s="602"/>
    </row>
    <row r="859" spans="6:7" x14ac:dyDescent="0.25">
      <c r="G859" s="602"/>
    </row>
    <row r="860" spans="6:7" x14ac:dyDescent="0.25">
      <c r="G860" s="602"/>
    </row>
    <row r="861" spans="6:7" x14ac:dyDescent="0.25">
      <c r="G861" s="602"/>
    </row>
    <row r="862" spans="6:7" x14ac:dyDescent="0.25">
      <c r="G862" s="602"/>
    </row>
    <row r="863" spans="6:7" x14ac:dyDescent="0.25">
      <c r="G863" s="602"/>
    </row>
    <row r="864" spans="6:7" x14ac:dyDescent="0.25">
      <c r="G864" s="602"/>
    </row>
    <row r="865" spans="6:7" x14ac:dyDescent="0.25">
      <c r="G865" s="602"/>
    </row>
    <row r="866" spans="6:7" x14ac:dyDescent="0.25">
      <c r="G866" s="602"/>
    </row>
    <row r="867" spans="6:7" x14ac:dyDescent="0.25">
      <c r="G867" s="602"/>
    </row>
    <row r="868" spans="6:7" x14ac:dyDescent="0.25">
      <c r="G868" s="602"/>
    </row>
    <row r="869" spans="6:7" x14ac:dyDescent="0.25">
      <c r="G869" s="602"/>
    </row>
    <row r="870" spans="6:7" x14ac:dyDescent="0.25">
      <c r="G870" s="602"/>
    </row>
    <row r="871" spans="6:7" x14ac:dyDescent="0.25">
      <c r="F871" s="602"/>
      <c r="G871" s="602"/>
    </row>
    <row r="872" spans="6:7" x14ac:dyDescent="0.25">
      <c r="F872" s="622"/>
      <c r="G872" s="609"/>
    </row>
    <row r="895" spans="6:7" x14ac:dyDescent="0.25">
      <c r="F895" s="602"/>
      <c r="G895" s="602"/>
    </row>
    <row r="896" spans="6:7" x14ac:dyDescent="0.25">
      <c r="F896" s="616"/>
      <c r="G896" s="626"/>
    </row>
    <row r="897" spans="6:7" x14ac:dyDescent="0.25">
      <c r="G897" s="602"/>
    </row>
    <row r="898" spans="6:7" x14ac:dyDescent="0.25">
      <c r="F898" s="602"/>
      <c r="G898" s="602"/>
    </row>
    <row r="899" spans="6:7" x14ac:dyDescent="0.25">
      <c r="F899" s="612"/>
      <c r="G899" s="612"/>
    </row>
    <row r="900" spans="6:7" x14ac:dyDescent="0.25">
      <c r="G900" s="602"/>
    </row>
    <row r="901" spans="6:7" x14ac:dyDescent="0.25">
      <c r="G901" s="602"/>
    </row>
    <row r="902" spans="6:7" x14ac:dyDescent="0.25">
      <c r="G902" s="602"/>
    </row>
    <row r="903" spans="6:7" x14ac:dyDescent="0.25">
      <c r="G903" s="602"/>
    </row>
    <row r="904" spans="6:7" x14ac:dyDescent="0.25">
      <c r="G904" s="602"/>
    </row>
    <row r="905" spans="6:7" x14ac:dyDescent="0.25">
      <c r="G905" s="602"/>
    </row>
    <row r="906" spans="6:7" x14ac:dyDescent="0.25">
      <c r="G906" s="602"/>
    </row>
    <row r="907" spans="6:7" x14ac:dyDescent="0.25">
      <c r="G907" s="602"/>
    </row>
    <row r="908" spans="6:7" x14ac:dyDescent="0.25">
      <c r="F908" s="602"/>
      <c r="G908" s="602"/>
    </row>
    <row r="909" spans="6:7" x14ac:dyDescent="0.25">
      <c r="F909" s="602"/>
      <c r="G909" s="602"/>
    </row>
    <row r="910" spans="6:7" x14ac:dyDescent="0.25">
      <c r="F910" s="602"/>
      <c r="G910" s="602"/>
    </row>
    <row r="911" spans="6:7" x14ac:dyDescent="0.25">
      <c r="F911" s="612"/>
      <c r="G911" s="612"/>
    </row>
    <row r="919" spans="6:7" x14ac:dyDescent="0.25">
      <c r="F919" s="602"/>
      <c r="G919" s="602"/>
    </row>
    <row r="920" spans="6:7" x14ac:dyDescent="0.25">
      <c r="F920" s="609"/>
      <c r="G920" s="609"/>
    </row>
    <row r="921" spans="6:7" x14ac:dyDescent="0.25">
      <c r="F921" s="602"/>
      <c r="G921" s="602"/>
    </row>
    <row r="922" spans="6:7" x14ac:dyDescent="0.25">
      <c r="F922" s="602"/>
      <c r="G922" s="602"/>
    </row>
    <row r="923" spans="6:7" x14ac:dyDescent="0.25">
      <c r="F923" s="602"/>
      <c r="G923" s="602"/>
    </row>
    <row r="924" spans="6:7" x14ac:dyDescent="0.25">
      <c r="F924" s="616"/>
      <c r="G924" s="616"/>
    </row>
    <row r="925" spans="6:7" x14ac:dyDescent="0.25">
      <c r="F925" s="602"/>
      <c r="G925" s="602"/>
    </row>
    <row r="926" spans="6:7" x14ac:dyDescent="0.25">
      <c r="F926" s="602"/>
      <c r="G926" s="602"/>
    </row>
    <row r="927" spans="6:7" x14ac:dyDescent="0.25">
      <c r="F927" s="602"/>
      <c r="G927" s="602"/>
    </row>
    <row r="928" spans="6:7" x14ac:dyDescent="0.25">
      <c r="F928" s="602"/>
      <c r="G928" s="602"/>
    </row>
    <row r="929" spans="6:7" x14ac:dyDescent="0.25">
      <c r="F929" s="602"/>
      <c r="G929" s="602"/>
    </row>
    <row r="930" spans="6:7" x14ac:dyDescent="0.25">
      <c r="F930" s="621"/>
      <c r="G930" s="621"/>
    </row>
    <row r="931" spans="6:7" x14ac:dyDescent="0.25">
      <c r="G931" s="602"/>
    </row>
    <row r="932" spans="6:7" x14ac:dyDescent="0.25">
      <c r="G932" s="602"/>
    </row>
    <row r="933" spans="6:7" x14ac:dyDescent="0.25">
      <c r="G933" s="602"/>
    </row>
    <row r="934" spans="6:7" x14ac:dyDescent="0.25">
      <c r="G934" s="602"/>
    </row>
    <row r="935" spans="6:7" x14ac:dyDescent="0.25">
      <c r="G935" s="602"/>
    </row>
    <row r="936" spans="6:7" x14ac:dyDescent="0.25">
      <c r="G936" s="602"/>
    </row>
    <row r="937" spans="6:7" x14ac:dyDescent="0.25">
      <c r="F937" s="602"/>
      <c r="G937" s="602"/>
    </row>
    <row r="938" spans="6:7" x14ac:dyDescent="0.25">
      <c r="F938" s="622"/>
      <c r="G938" s="609"/>
    </row>
    <row r="961" spans="6:7" x14ac:dyDescent="0.25">
      <c r="F961" s="602"/>
      <c r="G961" s="602"/>
    </row>
    <row r="962" spans="6:7" x14ac:dyDescent="0.25">
      <c r="F962" s="609"/>
      <c r="G962" s="609"/>
    </row>
    <row r="963" spans="6:7" x14ac:dyDescent="0.25">
      <c r="F963" s="602"/>
      <c r="G963" s="602"/>
    </row>
    <row r="964" spans="6:7" x14ac:dyDescent="0.25">
      <c r="F964" s="602"/>
      <c r="G964" s="602"/>
    </row>
    <row r="965" spans="6:7" x14ac:dyDescent="0.25">
      <c r="F965" s="602"/>
      <c r="G965" s="602"/>
    </row>
    <row r="966" spans="6:7" x14ac:dyDescent="0.25">
      <c r="F966" s="602"/>
      <c r="G966" s="602"/>
    </row>
    <row r="974" spans="6:7" x14ac:dyDescent="0.25">
      <c r="F974" s="602"/>
      <c r="G974" s="602"/>
    </row>
    <row r="975" spans="6:7" x14ac:dyDescent="0.25">
      <c r="F975" s="602"/>
      <c r="G975" s="602"/>
    </row>
    <row r="976" spans="6:7" x14ac:dyDescent="0.25">
      <c r="F976" s="602"/>
      <c r="G976" s="602"/>
    </row>
    <row r="977" spans="6:7" x14ac:dyDescent="0.25">
      <c r="F977" s="602"/>
      <c r="G977" s="602"/>
    </row>
    <row r="978" spans="6:7" x14ac:dyDescent="0.25">
      <c r="F978" s="602"/>
      <c r="G978" s="602"/>
    </row>
    <row r="979" spans="6:7" x14ac:dyDescent="0.25">
      <c r="F979" s="602"/>
      <c r="G979" s="602"/>
    </row>
    <row r="980" spans="6:7" x14ac:dyDescent="0.25">
      <c r="F980" s="602"/>
      <c r="G980" s="602"/>
    </row>
    <row r="981" spans="6:7" x14ac:dyDescent="0.25">
      <c r="F981" s="610"/>
      <c r="G981" s="615"/>
    </row>
    <row r="982" spans="6:7" x14ac:dyDescent="0.25">
      <c r="G982" s="602"/>
    </row>
    <row r="983" spans="6:7" x14ac:dyDescent="0.25">
      <c r="G983" s="602"/>
    </row>
    <row r="984" spans="6:7" x14ac:dyDescent="0.25">
      <c r="G984" s="602"/>
    </row>
    <row r="985" spans="6:7" x14ac:dyDescent="0.25">
      <c r="G985" s="602"/>
    </row>
    <row r="986" spans="6:7" x14ac:dyDescent="0.25">
      <c r="F986" s="602"/>
      <c r="G986" s="602"/>
    </row>
    <row r="987" spans="6:7" x14ac:dyDescent="0.25">
      <c r="F987" s="623"/>
      <c r="G987" s="623"/>
    </row>
    <row r="994" spans="6:7" x14ac:dyDescent="0.25">
      <c r="F994" s="602"/>
      <c r="G994" s="602"/>
    </row>
    <row r="995" spans="6:7" x14ac:dyDescent="0.25">
      <c r="F995" s="605"/>
      <c r="G995" s="605"/>
    </row>
    <row r="996" spans="6:7" x14ac:dyDescent="0.25">
      <c r="F996" s="605"/>
      <c r="G996" s="605"/>
    </row>
    <row r="997" spans="6:7" x14ac:dyDescent="0.25">
      <c r="F997" s="605"/>
      <c r="G997" s="605"/>
    </row>
    <row r="998" spans="6:7" x14ac:dyDescent="0.25">
      <c r="F998" s="605"/>
      <c r="G998" s="605"/>
    </row>
    <row r="999" spans="6:7" x14ac:dyDescent="0.25">
      <c r="F999" s="605"/>
      <c r="G999" s="605"/>
    </row>
    <row r="1000" spans="6:7" x14ac:dyDescent="0.25">
      <c r="F1000" s="605"/>
      <c r="G1000" s="605"/>
    </row>
    <row r="1001" spans="6:7" x14ac:dyDescent="0.25">
      <c r="F1001" s="605"/>
      <c r="G1001" s="605"/>
    </row>
    <row r="1002" spans="6:7" x14ac:dyDescent="0.25">
      <c r="F1002" s="605"/>
      <c r="G1002" s="605"/>
    </row>
    <row r="1003" spans="6:7" x14ac:dyDescent="0.25">
      <c r="F1003" s="605"/>
      <c r="G1003" s="605"/>
    </row>
    <row r="1004" spans="6:7" x14ac:dyDescent="0.25">
      <c r="F1004" s="605"/>
      <c r="G1004" s="605"/>
    </row>
    <row r="1005" spans="6:7" x14ac:dyDescent="0.25">
      <c r="F1005" s="605"/>
      <c r="G1005" s="605"/>
    </row>
    <row r="1006" spans="6:7" x14ac:dyDescent="0.25">
      <c r="F1006" s="605"/>
      <c r="G1006" s="605"/>
    </row>
    <row r="1007" spans="6:7" x14ac:dyDescent="0.25">
      <c r="F1007" s="602"/>
      <c r="G1007" s="602"/>
    </row>
    <row r="1008" spans="6:7" x14ac:dyDescent="0.25">
      <c r="F1008" s="602"/>
      <c r="G1008" s="602"/>
    </row>
    <row r="1009" spans="6:7" x14ac:dyDescent="0.25">
      <c r="F1009" s="602"/>
      <c r="G1009" s="602"/>
    </row>
    <row r="1010" spans="6:7" x14ac:dyDescent="0.25">
      <c r="F1010" s="602"/>
      <c r="G1010" s="602"/>
    </row>
    <row r="1011" spans="6:7" x14ac:dyDescent="0.25">
      <c r="F1011" s="602"/>
      <c r="G1011" s="602"/>
    </row>
    <row r="1012" spans="6:7" x14ac:dyDescent="0.25">
      <c r="F1012" s="602"/>
      <c r="G1012" s="602"/>
    </row>
    <row r="1013" spans="6:7" x14ac:dyDescent="0.25">
      <c r="F1013" s="602"/>
      <c r="G1013" s="602"/>
    </row>
    <row r="1014" spans="6:7" x14ac:dyDescent="0.25">
      <c r="F1014" s="602"/>
      <c r="G1014" s="602"/>
    </row>
    <row r="1015" spans="6:7" x14ac:dyDescent="0.25">
      <c r="F1015" s="602"/>
      <c r="G1015" s="602"/>
    </row>
    <row r="1016" spans="6:7" x14ac:dyDescent="0.25">
      <c r="F1016" s="602"/>
      <c r="G1016" s="602"/>
    </row>
    <row r="1017" spans="6:7" x14ac:dyDescent="0.25">
      <c r="F1017" s="602"/>
      <c r="G1017" s="602"/>
    </row>
    <row r="1018" spans="6:7" x14ac:dyDescent="0.25">
      <c r="F1018" s="602"/>
      <c r="G1018" s="602"/>
    </row>
    <row r="1019" spans="6:7" x14ac:dyDescent="0.25">
      <c r="F1019" s="602"/>
      <c r="G1019" s="602"/>
    </row>
    <row r="1020" spans="6:7" x14ac:dyDescent="0.25">
      <c r="F1020" s="612"/>
      <c r="G1020" s="602"/>
    </row>
    <row r="1024" spans="6:7" x14ac:dyDescent="0.25">
      <c r="F1024" s="602"/>
      <c r="G1024" s="602"/>
    </row>
    <row r="1025" spans="6:7" x14ac:dyDescent="0.25">
      <c r="F1025" s="602"/>
      <c r="G1025" s="602"/>
    </row>
    <row r="1026" spans="6:7" x14ac:dyDescent="0.25">
      <c r="F1026" s="602"/>
      <c r="G1026" s="602"/>
    </row>
    <row r="1027" spans="6:7" x14ac:dyDescent="0.25">
      <c r="F1027" s="602"/>
      <c r="G1027" s="602"/>
    </row>
    <row r="1028" spans="6:7" x14ac:dyDescent="0.25">
      <c r="F1028" s="622"/>
      <c r="G1028" s="615"/>
    </row>
    <row r="1032" spans="6:7" x14ac:dyDescent="0.25">
      <c r="F1032" s="602"/>
      <c r="G1032" s="602"/>
    </row>
    <row r="1033" spans="6:7" x14ac:dyDescent="0.25">
      <c r="F1033" s="622"/>
      <c r="G1033" s="609"/>
    </row>
    <row r="1056" spans="6:7" x14ac:dyDescent="0.25">
      <c r="F1056" s="602"/>
      <c r="G1056" s="602"/>
    </row>
    <row r="1057" spans="6:7" x14ac:dyDescent="0.25">
      <c r="F1057" s="625"/>
      <c r="G1057" s="625"/>
    </row>
    <row r="1063" spans="6:7" x14ac:dyDescent="0.25">
      <c r="F1063" s="602"/>
      <c r="G1063" s="602"/>
    </row>
    <row r="1064" spans="6:7" x14ac:dyDescent="0.25">
      <c r="F1064" s="602"/>
      <c r="G1064" s="602"/>
    </row>
    <row r="1065" spans="6:7" x14ac:dyDescent="0.25">
      <c r="F1065" s="612"/>
      <c r="G1065" s="612"/>
    </row>
    <row r="1073" spans="6:7" x14ac:dyDescent="0.25">
      <c r="F1073" s="602"/>
      <c r="G1073" s="602"/>
    </row>
    <row r="1074" spans="6:7" x14ac:dyDescent="0.25">
      <c r="F1074" s="621"/>
      <c r="G1074" s="621"/>
    </row>
    <row r="1075" spans="6:7" x14ac:dyDescent="0.25">
      <c r="F1075" s="602"/>
      <c r="G1075" s="602"/>
    </row>
    <row r="1076" spans="6:7" x14ac:dyDescent="0.25">
      <c r="F1076" s="602"/>
      <c r="G1076" s="602"/>
    </row>
    <row r="1077" spans="6:7" x14ac:dyDescent="0.25">
      <c r="F1077" s="602"/>
      <c r="G1077" s="602"/>
    </row>
    <row r="1078" spans="6:7" x14ac:dyDescent="0.25">
      <c r="F1078" s="602"/>
      <c r="G1078" s="602"/>
    </row>
    <row r="1079" spans="6:7" x14ac:dyDescent="0.25">
      <c r="F1079" s="620"/>
      <c r="G1079" s="621"/>
    </row>
    <row r="1080" spans="6:7" x14ac:dyDescent="0.25">
      <c r="F1080" s="604"/>
      <c r="G1080" s="604"/>
    </row>
    <row r="1084" spans="6:7" x14ac:dyDescent="0.25">
      <c r="F1084" s="602"/>
      <c r="G1084" s="602"/>
    </row>
    <row r="1085" spans="6:7" x14ac:dyDescent="0.25">
      <c r="F1085" s="616"/>
      <c r="G1085" s="626"/>
    </row>
    <row r="1086" spans="6:7" x14ac:dyDescent="0.25">
      <c r="G1086" s="602"/>
    </row>
    <row r="1087" spans="6:7" x14ac:dyDescent="0.25">
      <c r="G1087" s="602"/>
    </row>
    <row r="1088" spans="6:7" x14ac:dyDescent="0.25">
      <c r="G1088" s="602"/>
    </row>
    <row r="1089" spans="6:7" x14ac:dyDescent="0.25">
      <c r="F1089" s="616"/>
      <c r="G1089" s="626"/>
    </row>
    <row r="1090" spans="6:7" x14ac:dyDescent="0.25">
      <c r="G1090" s="602"/>
    </row>
    <row r="1091" spans="6:7" x14ac:dyDescent="0.25">
      <c r="G1091" s="602"/>
    </row>
    <row r="1092" spans="6:7" x14ac:dyDescent="0.25">
      <c r="G1092" s="602"/>
    </row>
    <row r="1093" spans="6:7" x14ac:dyDescent="0.25">
      <c r="G1093" s="602"/>
    </row>
    <row r="1094" spans="6:7" x14ac:dyDescent="0.25">
      <c r="G1094" s="602"/>
    </row>
    <row r="1095" spans="6:7" x14ac:dyDescent="0.25">
      <c r="G1095" s="602"/>
    </row>
    <row r="1096" spans="6:7" x14ac:dyDescent="0.25">
      <c r="G1096" s="602"/>
    </row>
    <row r="1097" spans="6:7" x14ac:dyDescent="0.25">
      <c r="G1097" s="602"/>
    </row>
    <row r="1098" spans="6:7" x14ac:dyDescent="0.25">
      <c r="F1098" s="602"/>
      <c r="G1098" s="602"/>
    </row>
    <row r="1099" spans="6:7" x14ac:dyDescent="0.25">
      <c r="F1099" s="602"/>
      <c r="G1099" s="602"/>
    </row>
    <row r="1100" spans="6:7" x14ac:dyDescent="0.25">
      <c r="F1100" s="622"/>
      <c r="G1100" s="616"/>
    </row>
    <row r="1101" spans="6:7" x14ac:dyDescent="0.25">
      <c r="F1101" s="622"/>
      <c r="G1101" s="616"/>
    </row>
    <row r="1102" spans="6:7" x14ac:dyDescent="0.25">
      <c r="F1102" s="622"/>
      <c r="G1102" s="616"/>
    </row>
    <row r="1103" spans="6:7" x14ac:dyDescent="0.25">
      <c r="F1103" s="622"/>
      <c r="G1103" s="616"/>
    </row>
    <row r="1104" spans="6:7" x14ac:dyDescent="0.25">
      <c r="F1104" s="622"/>
      <c r="G1104" s="616"/>
    </row>
    <row r="1105" spans="6:7" x14ac:dyDescent="0.25">
      <c r="F1105" s="622"/>
      <c r="G1105" s="616"/>
    </row>
    <row r="1106" spans="6:7" x14ac:dyDescent="0.25">
      <c r="F1106" s="622"/>
      <c r="G1106" s="616"/>
    </row>
    <row r="1107" spans="6:7" x14ac:dyDescent="0.25">
      <c r="F1107" s="622"/>
      <c r="G1107" s="616"/>
    </row>
    <row r="1108" spans="6:7" x14ac:dyDescent="0.25">
      <c r="F1108" s="606"/>
      <c r="G1108" s="606"/>
    </row>
    <row r="1109" spans="6:7" x14ac:dyDescent="0.25">
      <c r="G1109" s="602"/>
    </row>
    <row r="1110" spans="6:7" x14ac:dyDescent="0.25">
      <c r="G1110" s="602"/>
    </row>
    <row r="1111" spans="6:7" x14ac:dyDescent="0.25">
      <c r="G1111" s="602"/>
    </row>
    <row r="1112" spans="6:7" x14ac:dyDescent="0.25">
      <c r="G1112" s="602"/>
    </row>
    <row r="1113" spans="6:7" x14ac:dyDescent="0.25">
      <c r="G1113" s="602"/>
    </row>
    <row r="1114" spans="6:7" x14ac:dyDescent="0.25">
      <c r="G1114" s="602"/>
    </row>
    <row r="1115" spans="6:7" x14ac:dyDescent="0.25">
      <c r="G1115" s="602"/>
    </row>
    <row r="1116" spans="6:7" x14ac:dyDescent="0.25">
      <c r="G1116" s="602"/>
    </row>
    <row r="1117" spans="6:7" x14ac:dyDescent="0.25">
      <c r="G1117" s="602"/>
    </row>
    <row r="1118" spans="6:7" x14ac:dyDescent="0.25">
      <c r="F1118" s="602"/>
      <c r="G1118" s="602"/>
    </row>
    <row r="1119" spans="6:7" x14ac:dyDescent="0.25">
      <c r="F1119" s="622"/>
      <c r="G1119" s="622"/>
    </row>
    <row r="1120" spans="6:7" x14ac:dyDescent="0.25">
      <c r="G1120" s="602"/>
    </row>
    <row r="1121" spans="6:7" x14ac:dyDescent="0.25">
      <c r="G1121" s="602"/>
    </row>
    <row r="1122" spans="6:7" x14ac:dyDescent="0.25">
      <c r="G1122" s="602"/>
    </row>
    <row r="1123" spans="6:7" x14ac:dyDescent="0.25">
      <c r="G1123" s="602"/>
    </row>
    <row r="1124" spans="6:7" x14ac:dyDescent="0.25">
      <c r="G1124" s="602"/>
    </row>
    <row r="1125" spans="6:7" x14ac:dyDescent="0.25">
      <c r="G1125" s="602"/>
    </row>
    <row r="1126" spans="6:7" x14ac:dyDescent="0.25">
      <c r="G1126" s="602"/>
    </row>
    <row r="1127" spans="6:7" x14ac:dyDescent="0.25">
      <c r="G1127" s="602"/>
    </row>
    <row r="1128" spans="6:7" x14ac:dyDescent="0.25">
      <c r="G1128" s="602"/>
    </row>
    <row r="1129" spans="6:7" x14ac:dyDescent="0.25">
      <c r="G1129" s="602"/>
    </row>
    <row r="1130" spans="6:7" x14ac:dyDescent="0.25">
      <c r="G1130" s="602"/>
    </row>
    <row r="1131" spans="6:7" x14ac:dyDescent="0.25">
      <c r="G1131" s="602"/>
    </row>
    <row r="1132" spans="6:7" x14ac:dyDescent="0.25">
      <c r="F1132" s="602"/>
      <c r="G1132" s="602"/>
    </row>
    <row r="1133" spans="6:7" x14ac:dyDescent="0.25">
      <c r="F1133" s="612"/>
      <c r="G1133" s="627"/>
    </row>
    <row r="1139" spans="6:7" x14ac:dyDescent="0.25">
      <c r="G1139" s="602"/>
    </row>
    <row r="1140" spans="6:7" x14ac:dyDescent="0.25">
      <c r="F1140" s="602"/>
      <c r="G1140" s="602"/>
    </row>
    <row r="1141" spans="6:7" x14ac:dyDescent="0.25">
      <c r="F1141" s="612"/>
      <c r="G1141" s="628"/>
    </row>
    <row r="1142" spans="6:7" x14ac:dyDescent="0.25">
      <c r="F1142" s="602"/>
      <c r="G1142" s="602"/>
    </row>
    <row r="1143" spans="6:7" x14ac:dyDescent="0.25">
      <c r="F1143" s="617"/>
      <c r="G1143" s="617"/>
    </row>
    <row r="1148" spans="6:7" x14ac:dyDescent="0.25">
      <c r="F1148" s="617"/>
      <c r="G1148" s="617"/>
    </row>
    <row r="1153" spans="6:7" x14ac:dyDescent="0.25">
      <c r="F1153" s="602"/>
      <c r="G1153" s="602"/>
    </row>
    <row r="1154" spans="6:7" x14ac:dyDescent="0.25">
      <c r="F1154" s="623"/>
      <c r="G1154" s="623"/>
    </row>
    <row r="1161" spans="6:7" x14ac:dyDescent="0.25">
      <c r="F1161" s="602"/>
      <c r="G1161" s="602"/>
    </row>
    <row r="1162" spans="6:7" x14ac:dyDescent="0.25">
      <c r="F1162" s="605"/>
      <c r="G1162" s="605"/>
    </row>
    <row r="1163" spans="6:7" x14ac:dyDescent="0.25">
      <c r="F1163" s="605"/>
      <c r="G1163" s="605"/>
    </row>
    <row r="1164" spans="6:7" x14ac:dyDescent="0.25">
      <c r="F1164" s="605"/>
      <c r="G1164" s="605"/>
    </row>
    <row r="1165" spans="6:7" x14ac:dyDescent="0.25">
      <c r="F1165" s="605"/>
      <c r="G1165" s="605"/>
    </row>
    <row r="1166" spans="6:7" x14ac:dyDescent="0.25">
      <c r="F1166" s="605"/>
      <c r="G1166" s="605"/>
    </row>
    <row r="1167" spans="6:7" x14ac:dyDescent="0.25">
      <c r="F1167" s="605"/>
      <c r="G1167" s="605"/>
    </row>
    <row r="1168" spans="6:7" x14ac:dyDescent="0.25">
      <c r="F1168" s="605"/>
      <c r="G1168" s="605"/>
    </row>
    <row r="1169" spans="6:7" x14ac:dyDescent="0.25">
      <c r="F1169" s="605"/>
      <c r="G1169" s="605"/>
    </row>
    <row r="1170" spans="6:7" x14ac:dyDescent="0.25">
      <c r="F1170" s="605"/>
      <c r="G1170" s="605"/>
    </row>
    <row r="1171" spans="6:7" x14ac:dyDescent="0.25">
      <c r="F1171" s="605"/>
      <c r="G1171" s="605"/>
    </row>
    <row r="1172" spans="6:7" x14ac:dyDescent="0.25">
      <c r="F1172" s="605"/>
      <c r="G1172" s="605"/>
    </row>
    <row r="1173" spans="6:7" x14ac:dyDescent="0.25">
      <c r="F1173" s="605"/>
      <c r="G1173" s="605"/>
    </row>
    <row r="1174" spans="6:7" x14ac:dyDescent="0.25">
      <c r="F1174" s="602"/>
      <c r="G1174" s="602"/>
    </row>
    <row r="1175" spans="6:7" x14ac:dyDescent="0.25">
      <c r="F1175" s="602"/>
      <c r="G1175" s="602"/>
    </row>
    <row r="1176" spans="6:7" x14ac:dyDescent="0.25">
      <c r="F1176" s="602"/>
      <c r="G1176" s="602"/>
    </row>
    <row r="1177" spans="6:7" x14ac:dyDescent="0.25">
      <c r="F1177" s="602"/>
      <c r="G1177" s="602"/>
    </row>
    <row r="1178" spans="6:7" x14ac:dyDescent="0.25">
      <c r="F1178" s="602"/>
      <c r="G1178" s="602"/>
    </row>
    <row r="1179" spans="6:7" x14ac:dyDescent="0.25">
      <c r="F1179" s="602"/>
      <c r="G1179" s="602"/>
    </row>
    <row r="1180" spans="6:7" x14ac:dyDescent="0.25">
      <c r="F1180" s="602"/>
      <c r="G1180" s="602"/>
    </row>
    <row r="1181" spans="6:7" x14ac:dyDescent="0.25">
      <c r="F1181" s="602"/>
      <c r="G1181" s="602"/>
    </row>
    <row r="1182" spans="6:7" x14ac:dyDescent="0.25">
      <c r="F1182" s="602"/>
      <c r="G1182" s="602"/>
    </row>
    <row r="1183" spans="6:7" x14ac:dyDescent="0.25">
      <c r="F1183" s="602"/>
      <c r="G1183" s="602"/>
    </row>
    <row r="1184" spans="6:7" x14ac:dyDescent="0.25">
      <c r="F1184" s="602"/>
      <c r="G1184" s="602"/>
    </row>
    <row r="1185" spans="6:7" x14ac:dyDescent="0.25">
      <c r="F1185" s="602"/>
      <c r="G1185" s="602"/>
    </row>
    <row r="1186" spans="6:7" x14ac:dyDescent="0.25">
      <c r="F1186" s="602"/>
      <c r="G1186" s="602"/>
    </row>
    <row r="1187" spans="6:7" x14ac:dyDescent="0.25">
      <c r="F1187" s="625"/>
      <c r="G1187" s="629"/>
    </row>
    <row r="1192" spans="6:7" x14ac:dyDescent="0.25">
      <c r="G1192" s="602"/>
    </row>
    <row r="1193" spans="6:7" x14ac:dyDescent="0.25">
      <c r="F1193" s="602"/>
      <c r="G1193" s="602"/>
    </row>
    <row r="1194" spans="6:7" x14ac:dyDescent="0.25">
      <c r="F1194" s="617"/>
      <c r="G1194" s="617"/>
    </row>
    <row r="1195" spans="6:7" x14ac:dyDescent="0.25">
      <c r="G1195" s="602"/>
    </row>
    <row r="1196" spans="6:7" x14ac:dyDescent="0.25">
      <c r="G1196" s="602"/>
    </row>
    <row r="1197" spans="6:7" x14ac:dyDescent="0.25">
      <c r="G1197" s="602"/>
    </row>
    <row r="1198" spans="6:7" x14ac:dyDescent="0.25">
      <c r="F1198" s="602"/>
      <c r="G1198" s="602"/>
    </row>
    <row r="1199" spans="6:7" x14ac:dyDescent="0.25">
      <c r="F1199" s="602"/>
      <c r="G1199" s="602"/>
    </row>
    <row r="1200" spans="6:7" x14ac:dyDescent="0.25">
      <c r="G1200" s="602"/>
    </row>
    <row r="1201" spans="7:7" x14ac:dyDescent="0.25">
      <c r="G1201" s="602"/>
    </row>
    <row r="1202" spans="7:7" x14ac:dyDescent="0.25">
      <c r="G1202" s="602"/>
    </row>
    <row r="1203" spans="7:7" x14ac:dyDescent="0.25">
      <c r="G1203" s="602"/>
    </row>
    <row r="1204" spans="7:7" x14ac:dyDescent="0.25">
      <c r="G1204" s="602"/>
    </row>
    <row r="1205" spans="7:7" x14ac:dyDescent="0.25">
      <c r="G1205" s="602"/>
    </row>
    <row r="1206" spans="7:7" x14ac:dyDescent="0.25">
      <c r="G1206" s="602"/>
    </row>
    <row r="1207" spans="7:7" x14ac:dyDescent="0.25">
      <c r="G1207" s="602"/>
    </row>
    <row r="1208" spans="7:7" x14ac:dyDescent="0.25">
      <c r="G1208" s="602"/>
    </row>
    <row r="1209" spans="7:7" x14ac:dyDescent="0.25">
      <c r="G1209" s="602"/>
    </row>
    <row r="1210" spans="7:7" x14ac:dyDescent="0.25">
      <c r="G1210" s="602"/>
    </row>
    <row r="1211" spans="7:7" x14ac:dyDescent="0.25">
      <c r="G1211" s="602"/>
    </row>
    <row r="1212" spans="7:7" x14ac:dyDescent="0.25">
      <c r="G1212" s="602"/>
    </row>
    <row r="1213" spans="7:7" x14ac:dyDescent="0.25">
      <c r="G1213" s="602"/>
    </row>
    <row r="1214" spans="7:7" x14ac:dyDescent="0.25">
      <c r="G1214" s="602"/>
    </row>
    <row r="1215" spans="7:7" x14ac:dyDescent="0.25">
      <c r="G1215" s="602"/>
    </row>
    <row r="1216" spans="7:7" x14ac:dyDescent="0.25">
      <c r="G1216" s="602"/>
    </row>
    <row r="1217" spans="6:7" x14ac:dyDescent="0.25">
      <c r="G1217" s="602"/>
    </row>
    <row r="1218" spans="6:7" x14ac:dyDescent="0.25">
      <c r="G1218" s="602"/>
    </row>
    <row r="1219" spans="6:7" x14ac:dyDescent="0.25">
      <c r="F1219" s="602"/>
      <c r="G1219" s="602"/>
    </row>
    <row r="1220" spans="6:7" x14ac:dyDescent="0.25">
      <c r="F1220" s="622"/>
      <c r="G1220" s="609"/>
    </row>
    <row r="1243" spans="6:7" x14ac:dyDescent="0.25">
      <c r="F1243" s="602"/>
      <c r="G1243" s="602"/>
    </row>
    <row r="1244" spans="6:7" x14ac:dyDescent="0.25">
      <c r="F1244" s="616"/>
      <c r="G1244" s="626"/>
    </row>
    <row r="1245" spans="6:7" x14ac:dyDescent="0.25">
      <c r="G1245" s="602"/>
    </row>
    <row r="1246" spans="6:7" x14ac:dyDescent="0.25">
      <c r="F1246" s="602"/>
      <c r="G1246" s="602"/>
    </row>
    <row r="1247" spans="6:7" x14ac:dyDescent="0.25">
      <c r="F1247" s="612"/>
      <c r="G1247" s="612"/>
    </row>
    <row r="1248" spans="6:7" x14ac:dyDescent="0.25">
      <c r="G1248" s="602"/>
    </row>
    <row r="1249" spans="6:7" x14ac:dyDescent="0.25">
      <c r="G1249" s="602"/>
    </row>
    <row r="1250" spans="6:7" x14ac:dyDescent="0.25">
      <c r="G1250" s="602"/>
    </row>
    <row r="1251" spans="6:7" x14ac:dyDescent="0.25">
      <c r="G1251" s="602"/>
    </row>
    <row r="1252" spans="6:7" x14ac:dyDescent="0.25">
      <c r="G1252" s="602"/>
    </row>
    <row r="1253" spans="6:7" x14ac:dyDescent="0.25">
      <c r="G1253" s="602"/>
    </row>
    <row r="1254" spans="6:7" x14ac:dyDescent="0.25">
      <c r="G1254" s="602"/>
    </row>
    <row r="1255" spans="6:7" x14ac:dyDescent="0.25">
      <c r="G1255" s="602"/>
    </row>
    <row r="1258" spans="6:7" x14ac:dyDescent="0.25">
      <c r="F1258" s="630"/>
      <c r="G1258" s="608"/>
    </row>
    <row r="1259" spans="6:7" x14ac:dyDescent="0.25">
      <c r="F1259" s="604"/>
      <c r="G1259" s="604"/>
    </row>
    <row r="1260" spans="6:7" x14ac:dyDescent="0.25">
      <c r="F1260" s="604"/>
      <c r="G1260" s="604"/>
    </row>
    <row r="1261" spans="6:7" x14ac:dyDescent="0.25">
      <c r="F1261" s="604"/>
      <c r="G1261" s="604"/>
    </row>
    <row r="1262" spans="6:7" x14ac:dyDescent="0.25">
      <c r="F1262" s="604"/>
      <c r="G1262" s="604"/>
    </row>
    <row r="1263" spans="6:7" x14ac:dyDescent="0.25">
      <c r="F1263" s="604"/>
      <c r="G1263" s="604"/>
    </row>
    <row r="1264" spans="6:7" x14ac:dyDescent="0.25">
      <c r="F1264" s="604"/>
      <c r="G1264" s="604"/>
    </row>
    <row r="1265" spans="6:7" x14ac:dyDescent="0.25">
      <c r="F1265" s="604"/>
      <c r="G1265" s="604"/>
    </row>
    <row r="1267" spans="6:7" x14ac:dyDescent="0.25">
      <c r="F1267" s="617"/>
      <c r="G1267" s="621"/>
    </row>
    <row r="1268" spans="6:7" x14ac:dyDescent="0.25">
      <c r="F1268" s="604"/>
      <c r="G1268" s="604"/>
    </row>
    <row r="1270" spans="6:7" x14ac:dyDescent="0.25">
      <c r="F1270" s="631"/>
      <c r="G1270" s="621"/>
    </row>
    <row r="1271" spans="6:7" x14ac:dyDescent="0.25">
      <c r="F1271" s="604"/>
      <c r="G1271" s="604"/>
    </row>
    <row r="1273" spans="6:7" x14ac:dyDescent="0.25">
      <c r="F1273" s="612"/>
      <c r="G1273" s="612"/>
    </row>
    <row r="1274" spans="6:7" x14ac:dyDescent="0.25">
      <c r="F1274" s="604"/>
      <c r="G1274" s="604"/>
    </row>
    <row r="1275" spans="6:7" x14ac:dyDescent="0.25">
      <c r="F1275" s="604"/>
      <c r="G1275" s="604"/>
    </row>
    <row r="1276" spans="6:7" x14ac:dyDescent="0.25">
      <c r="F1276" s="604"/>
      <c r="G1276" s="604"/>
    </row>
    <row r="1277" spans="6:7" x14ac:dyDescent="0.25">
      <c r="F1277" s="604"/>
      <c r="G1277" s="604"/>
    </row>
    <row r="1278" spans="6:7" x14ac:dyDescent="0.25">
      <c r="F1278" s="604"/>
      <c r="G1278" s="604"/>
    </row>
    <row r="1279" spans="6:7" x14ac:dyDescent="0.25">
      <c r="F1279" s="604"/>
      <c r="G1279" s="604"/>
    </row>
    <row r="1280" spans="6:7" x14ac:dyDescent="0.25">
      <c r="F1280" s="604"/>
      <c r="G1280" s="604"/>
    </row>
    <row r="1281" spans="6:7" x14ac:dyDescent="0.25">
      <c r="F1281" s="604"/>
      <c r="G1281" s="604"/>
    </row>
    <row r="1282" spans="6:7" x14ac:dyDescent="0.25">
      <c r="F1282" s="604"/>
      <c r="G1282" s="604"/>
    </row>
    <row r="1284" spans="6:7" x14ac:dyDescent="0.25">
      <c r="F1284" s="621"/>
      <c r="G1284" s="620"/>
    </row>
    <row r="1285" spans="6:7" x14ac:dyDescent="0.25">
      <c r="F1285" s="604"/>
      <c r="G1285" s="604"/>
    </row>
    <row r="1286" spans="6:7" x14ac:dyDescent="0.25">
      <c r="F1286" s="604"/>
      <c r="G1286" s="604"/>
    </row>
    <row r="1287" spans="6:7" x14ac:dyDescent="0.25">
      <c r="F1287" s="604"/>
      <c r="G1287" s="604"/>
    </row>
    <row r="1288" spans="6:7" x14ac:dyDescent="0.25">
      <c r="F1288" s="604"/>
      <c r="G1288" s="604"/>
    </row>
    <row r="1289" spans="6:7" x14ac:dyDescent="0.25">
      <c r="F1289" s="604"/>
      <c r="G1289" s="604"/>
    </row>
    <row r="1290" spans="6:7" x14ac:dyDescent="0.25">
      <c r="F1290" s="604"/>
      <c r="G1290" s="604"/>
    </row>
    <row r="1291" spans="6:7" x14ac:dyDescent="0.25">
      <c r="F1291" s="604"/>
      <c r="G1291" s="604"/>
    </row>
    <row r="1292" spans="6:7" x14ac:dyDescent="0.25">
      <c r="F1292" s="604"/>
      <c r="G1292" s="604"/>
    </row>
    <row r="1293" spans="6:7" x14ac:dyDescent="0.25">
      <c r="F1293" s="604"/>
      <c r="G1293" s="604"/>
    </row>
    <row r="1294" spans="6:7" x14ac:dyDescent="0.25">
      <c r="F1294" s="604"/>
      <c r="G1294" s="604"/>
    </row>
    <row r="1295" spans="6:7" x14ac:dyDescent="0.25">
      <c r="F1295" s="604"/>
      <c r="G1295" s="604"/>
    </row>
    <row r="1296" spans="6:7" x14ac:dyDescent="0.25">
      <c r="F1296" s="604"/>
      <c r="G1296" s="604"/>
    </row>
    <row r="1297" spans="6:7" x14ac:dyDescent="0.25">
      <c r="F1297" s="604"/>
      <c r="G1297" s="604"/>
    </row>
    <row r="1299" spans="6:7" x14ac:dyDescent="0.25">
      <c r="F1299" s="612"/>
      <c r="G1299" s="612"/>
    </row>
    <row r="1300" spans="6:7" x14ac:dyDescent="0.25">
      <c r="F1300" s="604"/>
      <c r="G1300" s="604"/>
    </row>
    <row r="1301" spans="6:7" x14ac:dyDescent="0.25">
      <c r="F1301" s="604"/>
      <c r="G1301" s="604"/>
    </row>
    <row r="1302" spans="6:7" x14ac:dyDescent="0.25">
      <c r="F1302" s="604"/>
      <c r="G1302" s="604"/>
    </row>
    <row r="1303" spans="6:7" x14ac:dyDescent="0.25">
      <c r="F1303" s="604"/>
      <c r="G1303" s="604"/>
    </row>
    <row r="1304" spans="6:7" x14ac:dyDescent="0.25">
      <c r="F1304" s="604"/>
      <c r="G1304" s="604"/>
    </row>
    <row r="1305" spans="6:7" x14ac:dyDescent="0.25">
      <c r="F1305" s="604"/>
      <c r="G1305" s="604"/>
    </row>
    <row r="1307" spans="6:7" x14ac:dyDescent="0.25">
      <c r="F1307" s="609"/>
      <c r="G1307" s="609"/>
    </row>
    <row r="1308" spans="6:7" x14ac:dyDescent="0.25">
      <c r="F1308" s="609"/>
      <c r="G1308" s="609"/>
    </row>
    <row r="1309" spans="6:7" x14ac:dyDescent="0.25">
      <c r="F1309" s="609"/>
      <c r="G1309" s="609"/>
    </row>
    <row r="1310" spans="6:7" x14ac:dyDescent="0.25">
      <c r="F1310" s="609"/>
      <c r="G1310" s="609"/>
    </row>
    <row r="1311" spans="6:7" x14ac:dyDescent="0.25">
      <c r="F1311" s="609"/>
      <c r="G1311" s="609"/>
    </row>
    <row r="1312" spans="6:7" x14ac:dyDescent="0.25">
      <c r="F1312" s="609"/>
      <c r="G1312" s="609"/>
    </row>
    <row r="1313" spans="6:7" x14ac:dyDescent="0.25">
      <c r="F1313" s="609"/>
      <c r="G1313" s="609"/>
    </row>
    <row r="1314" spans="6:7" x14ac:dyDescent="0.25">
      <c r="F1314" s="609"/>
      <c r="G1314" s="609"/>
    </row>
    <row r="1315" spans="6:7" x14ac:dyDescent="0.25">
      <c r="F1315" s="609"/>
      <c r="G1315" s="609"/>
    </row>
    <row r="1316" spans="6:7" x14ac:dyDescent="0.25">
      <c r="F1316" s="604"/>
      <c r="G1316" s="604"/>
    </row>
    <row r="1317" spans="6:7" x14ac:dyDescent="0.25">
      <c r="F1317" s="604"/>
      <c r="G1317" s="604"/>
    </row>
    <row r="1318" spans="6:7" x14ac:dyDescent="0.25">
      <c r="F1318" s="604"/>
      <c r="G1318" s="604"/>
    </row>
    <row r="1319" spans="6:7" x14ac:dyDescent="0.25">
      <c r="F1319" s="604"/>
      <c r="G1319" s="604"/>
    </row>
    <row r="1320" spans="6:7" x14ac:dyDescent="0.25">
      <c r="F1320" s="604"/>
      <c r="G1320" s="604"/>
    </row>
    <row r="1321" spans="6:7" x14ac:dyDescent="0.25">
      <c r="F1321" s="604"/>
      <c r="G1321" s="604"/>
    </row>
    <row r="1322" spans="6:7" x14ac:dyDescent="0.25">
      <c r="F1322" s="601"/>
      <c r="G1322" s="601"/>
    </row>
  </sheetData>
  <mergeCells count="19">
    <mergeCell ref="A4:G4"/>
    <mergeCell ref="A265:G265"/>
    <mergeCell ref="C44:C45"/>
    <mergeCell ref="D44:D45"/>
    <mergeCell ref="B48:B59"/>
    <mergeCell ref="C48:C59"/>
    <mergeCell ref="D48:D59"/>
    <mergeCell ref="B109:B128"/>
    <mergeCell ref="C109:C110"/>
    <mergeCell ref="D109:D110"/>
    <mergeCell ref="B44:B45"/>
    <mergeCell ref="B244:B245"/>
    <mergeCell ref="F2:G2"/>
    <mergeCell ref="A1:G1"/>
    <mergeCell ref="A2:A3"/>
    <mergeCell ref="B2:B3"/>
    <mergeCell ref="C2:C3"/>
    <mergeCell ref="D2:D3"/>
    <mergeCell ref="E2:E3"/>
  </mergeCells>
  <conditionalFormatting sqref="F590">
    <cfRule type="expression" dxfId="51" priority="34">
      <formula>#REF!="S"</formula>
    </cfRule>
  </conditionalFormatting>
  <conditionalFormatting sqref="F590">
    <cfRule type="expression" dxfId="50" priority="35">
      <formula>#REF!="P"</formula>
    </cfRule>
  </conditionalFormatting>
  <conditionalFormatting sqref="F590">
    <cfRule type="expression" dxfId="49" priority="36">
      <formula>#REF!="K"</formula>
    </cfRule>
  </conditionalFormatting>
  <conditionalFormatting sqref="G590">
    <cfRule type="expression" dxfId="48" priority="31">
      <formula>#REF!="S"</formula>
    </cfRule>
  </conditionalFormatting>
  <conditionalFormatting sqref="G590">
    <cfRule type="expression" dxfId="47" priority="32">
      <formula>#REF!="P"</formula>
    </cfRule>
  </conditionalFormatting>
  <conditionalFormatting sqref="G590">
    <cfRule type="expression" dxfId="46" priority="33">
      <formula>#REF!="K"</formula>
    </cfRule>
  </conditionalFormatting>
  <conditionalFormatting sqref="F685">
    <cfRule type="expression" dxfId="45" priority="28">
      <formula>#REF!="S"</formula>
    </cfRule>
  </conditionalFormatting>
  <conditionalFormatting sqref="F685">
    <cfRule type="expression" dxfId="44" priority="29">
      <formula>#REF!="P"</formula>
    </cfRule>
  </conditionalFormatting>
  <conditionalFormatting sqref="F685">
    <cfRule type="expression" dxfId="43" priority="30">
      <formula>#REF!="K"</formula>
    </cfRule>
  </conditionalFormatting>
  <conditionalFormatting sqref="G685">
    <cfRule type="expression" dxfId="42" priority="25">
      <formula>#REF!="S"</formula>
    </cfRule>
  </conditionalFormatting>
  <conditionalFormatting sqref="G685">
    <cfRule type="expression" dxfId="41" priority="26">
      <formula>#REF!="P"</formula>
    </cfRule>
  </conditionalFormatting>
  <conditionalFormatting sqref="G685">
    <cfRule type="expression" dxfId="40" priority="27">
      <formula>#REF!="K"</formula>
    </cfRule>
  </conditionalFormatting>
  <conditionalFormatting sqref="F872">
    <cfRule type="expression" dxfId="39" priority="22">
      <formula>#REF!="S"</formula>
    </cfRule>
  </conditionalFormatting>
  <conditionalFormatting sqref="F872">
    <cfRule type="expression" dxfId="38" priority="23">
      <formula>#REF!="P"</formula>
    </cfRule>
  </conditionalFormatting>
  <conditionalFormatting sqref="F872">
    <cfRule type="expression" dxfId="37" priority="24">
      <formula>#REF!="K"</formula>
    </cfRule>
  </conditionalFormatting>
  <conditionalFormatting sqref="G872">
    <cfRule type="expression" dxfId="36" priority="19">
      <formula>#REF!="S"</formula>
    </cfRule>
  </conditionalFormatting>
  <conditionalFormatting sqref="G872">
    <cfRule type="expression" dxfId="35" priority="20">
      <formula>#REF!="P"</formula>
    </cfRule>
  </conditionalFormatting>
  <conditionalFormatting sqref="G872">
    <cfRule type="expression" dxfId="34" priority="21">
      <formula>#REF!="K"</formula>
    </cfRule>
  </conditionalFormatting>
  <conditionalFormatting sqref="F938">
    <cfRule type="expression" dxfId="33" priority="16">
      <formula>#REF!="S"</formula>
    </cfRule>
  </conditionalFormatting>
  <conditionalFormatting sqref="F938">
    <cfRule type="expression" dxfId="32" priority="17">
      <formula>#REF!="P"</formula>
    </cfRule>
  </conditionalFormatting>
  <conditionalFormatting sqref="F938">
    <cfRule type="expression" dxfId="31" priority="18">
      <formula>#REF!="K"</formula>
    </cfRule>
  </conditionalFormatting>
  <conditionalFormatting sqref="G938">
    <cfRule type="expression" dxfId="30" priority="13">
      <formula>#REF!="S"</formula>
    </cfRule>
  </conditionalFormatting>
  <conditionalFormatting sqref="G938">
    <cfRule type="expression" dxfId="29" priority="14">
      <formula>#REF!="P"</formula>
    </cfRule>
  </conditionalFormatting>
  <conditionalFormatting sqref="G938">
    <cfRule type="expression" dxfId="28" priority="15">
      <formula>#REF!="K"</formula>
    </cfRule>
  </conditionalFormatting>
  <conditionalFormatting sqref="F1033">
    <cfRule type="expression" dxfId="27" priority="10">
      <formula>#REF!="S"</formula>
    </cfRule>
  </conditionalFormatting>
  <conditionalFormatting sqref="F1033">
    <cfRule type="expression" dxfId="26" priority="11">
      <formula>#REF!="P"</formula>
    </cfRule>
  </conditionalFormatting>
  <conditionalFormatting sqref="F1033">
    <cfRule type="expression" dxfId="25" priority="12">
      <formula>#REF!="K"</formula>
    </cfRule>
  </conditionalFormatting>
  <conditionalFormatting sqref="G1033">
    <cfRule type="expression" dxfId="24" priority="7">
      <formula>#REF!="S"</formula>
    </cfRule>
  </conditionalFormatting>
  <conditionalFormatting sqref="G1033">
    <cfRule type="expression" dxfId="23" priority="8">
      <formula>#REF!="P"</formula>
    </cfRule>
  </conditionalFormatting>
  <conditionalFormatting sqref="G1033">
    <cfRule type="expression" dxfId="22" priority="9">
      <formula>#REF!="K"</formula>
    </cfRule>
  </conditionalFormatting>
  <conditionalFormatting sqref="F1220">
    <cfRule type="expression" dxfId="21" priority="4">
      <formula>#REF!="S"</formula>
    </cfRule>
  </conditionalFormatting>
  <conditionalFormatting sqref="F1220">
    <cfRule type="expression" dxfId="20" priority="5">
      <formula>#REF!="P"</formula>
    </cfRule>
  </conditionalFormatting>
  <conditionalFormatting sqref="F1220">
    <cfRule type="expression" dxfId="19" priority="6">
      <formula>#REF!="K"</formula>
    </cfRule>
  </conditionalFormatting>
  <conditionalFormatting sqref="G1220">
    <cfRule type="expression" dxfId="18" priority="1">
      <formula>#REF!="S"</formula>
    </cfRule>
  </conditionalFormatting>
  <conditionalFormatting sqref="G1220">
    <cfRule type="expression" dxfId="17" priority="2">
      <formula>#REF!="P"</formula>
    </cfRule>
  </conditionalFormatting>
  <conditionalFormatting sqref="G1220">
    <cfRule type="expression" dxfId="16" priority="3">
      <formula>#REF!="K"</formula>
    </cfRule>
  </conditionalFormatting>
  <printOptions horizontalCentered="1"/>
  <pageMargins left="0.23622047244094499" right="0.23622047244094499" top="0.35433070866141703" bottom="0.35433070900000002" header="0.31496062992126" footer="0.31496062992126"/>
  <pageSetup paperSize="5" scale="65" fitToHeight="0" orientation="portrait" horizontalDpi="4294967294" r:id="rId1"/>
  <rowBreaks count="8" manualBreakCount="8">
    <brk id="40" max="6" man="1"/>
    <brk id="84" max="6" man="1"/>
    <brk id="122" max="6" man="1"/>
    <brk id="162" max="6" man="1"/>
    <brk id="199" max="6" man="1"/>
    <brk id="234" max="6" man="1"/>
    <brk id="271" max="6" man="1"/>
    <brk id="301" max="6" man="1"/>
  </rowBreaks>
  <colBreaks count="1" manualBreakCount="1">
    <brk id="6" max="353"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55"/>
  <sheetViews>
    <sheetView tabSelected="1" view="pageBreakPreview" topLeftCell="A155" zoomScale="124" zoomScaleNormal="100" zoomScaleSheetLayoutView="124" workbookViewId="0">
      <selection activeCell="C157" sqref="C157"/>
    </sheetView>
  </sheetViews>
  <sheetFormatPr defaultRowHeight="15.75" x14ac:dyDescent="0.25"/>
  <cols>
    <col min="1" max="1" width="26.7109375" style="531" customWidth="1"/>
    <col min="2" max="2" width="22.7109375" style="531" customWidth="1"/>
    <col min="3" max="3" width="29.7109375" style="528" customWidth="1"/>
    <col min="4" max="4" width="29" style="528" customWidth="1"/>
    <col min="5" max="5" width="21" style="528" customWidth="1"/>
    <col min="6" max="7" width="14.28515625" style="573" customWidth="1"/>
    <col min="8" max="8" width="14" style="509" bestFit="1" customWidth="1"/>
    <col min="9" max="9" width="15.7109375" style="509" bestFit="1" customWidth="1"/>
    <col min="10" max="16384" width="9.140625" style="509"/>
  </cols>
  <sheetData>
    <row r="1" spans="1:7" ht="34.5" customHeight="1" x14ac:dyDescent="0.25">
      <c r="A1" s="1056" t="s">
        <v>5054</v>
      </c>
      <c r="B1" s="1056"/>
      <c r="C1" s="1056"/>
      <c r="D1" s="1056"/>
      <c r="E1" s="1056"/>
      <c r="F1" s="1056"/>
      <c r="G1" s="1056"/>
    </row>
    <row r="2" spans="1:7" s="510" customFormat="1" x14ac:dyDescent="0.25">
      <c r="A2" s="1057" t="s">
        <v>4964</v>
      </c>
      <c r="B2" s="1057" t="s">
        <v>4965</v>
      </c>
      <c r="C2" s="1057" t="s">
        <v>4966</v>
      </c>
      <c r="D2" s="1057" t="s">
        <v>4463</v>
      </c>
      <c r="E2" s="1057" t="s">
        <v>4967</v>
      </c>
      <c r="F2" s="1058" t="s">
        <v>4968</v>
      </c>
      <c r="G2" s="1058"/>
    </row>
    <row r="3" spans="1:7" s="510" customFormat="1" x14ac:dyDescent="0.25">
      <c r="A3" s="1057"/>
      <c r="B3" s="1057"/>
      <c r="C3" s="1057"/>
      <c r="D3" s="1057"/>
      <c r="E3" s="1057"/>
      <c r="F3" s="557">
        <v>2018</v>
      </c>
      <c r="G3" s="722" t="s">
        <v>5042</v>
      </c>
    </row>
    <row r="4" spans="1:7" s="512" customFormat="1" x14ac:dyDescent="0.25">
      <c r="A4" s="1051" t="s">
        <v>4969</v>
      </c>
      <c r="B4" s="1051"/>
      <c r="C4" s="675"/>
      <c r="D4" s="675"/>
      <c r="E4" s="675"/>
      <c r="F4" s="676"/>
      <c r="G4" s="676"/>
    </row>
    <row r="5" spans="1:7" s="513" customFormat="1" x14ac:dyDescent="0.25">
      <c r="A5" s="724" t="s">
        <v>4970</v>
      </c>
      <c r="B5" s="724"/>
      <c r="C5" s="724"/>
      <c r="D5" s="724"/>
      <c r="E5" s="724"/>
      <c r="F5" s="677"/>
      <c r="G5" s="677"/>
    </row>
    <row r="6" spans="1:7" s="512" customFormat="1" ht="31.5" x14ac:dyDescent="0.25">
      <c r="A6" s="514"/>
      <c r="B6" s="515" t="s">
        <v>1306</v>
      </c>
      <c r="C6" s="727" t="s">
        <v>1316</v>
      </c>
      <c r="D6" s="727" t="s">
        <v>5080</v>
      </c>
      <c r="E6" s="727" t="s">
        <v>5086</v>
      </c>
      <c r="F6" s="558">
        <v>83.65</v>
      </c>
      <c r="G6" s="558">
        <v>90.65</v>
      </c>
    </row>
    <row r="7" spans="1:7" ht="31.5" x14ac:dyDescent="0.25">
      <c r="A7" s="517"/>
      <c r="B7" s="518"/>
      <c r="C7" s="552" t="s">
        <v>1330</v>
      </c>
      <c r="D7" s="552" t="s">
        <v>1332</v>
      </c>
      <c r="E7" s="552" t="s">
        <v>5081</v>
      </c>
      <c r="F7" s="559"/>
      <c r="G7" s="559"/>
    </row>
    <row r="8" spans="1:7" ht="31.5" x14ac:dyDescent="0.25">
      <c r="A8" s="517"/>
      <c r="B8" s="518"/>
      <c r="C8" s="552" t="s">
        <v>1321</v>
      </c>
      <c r="D8" s="552" t="s">
        <v>1322</v>
      </c>
      <c r="E8" s="552" t="s">
        <v>3726</v>
      </c>
      <c r="F8" s="559"/>
      <c r="G8" s="559"/>
    </row>
    <row r="9" spans="1:7" ht="31.5" x14ac:dyDescent="0.25">
      <c r="A9" s="517"/>
      <c r="B9" s="518"/>
      <c r="C9" s="552" t="s">
        <v>1333</v>
      </c>
      <c r="D9" s="552" t="s">
        <v>1335</v>
      </c>
      <c r="E9" s="552" t="s">
        <v>5082</v>
      </c>
      <c r="F9" s="559"/>
      <c r="G9" s="559"/>
    </row>
    <row r="10" spans="1:7" ht="47.25" x14ac:dyDescent="0.25">
      <c r="A10" s="517"/>
      <c r="B10" s="518"/>
      <c r="C10" s="552" t="s">
        <v>2937</v>
      </c>
      <c r="D10" s="552" t="s">
        <v>5083</v>
      </c>
      <c r="E10" s="552" t="s">
        <v>5084</v>
      </c>
      <c r="F10" s="559"/>
      <c r="G10" s="559"/>
    </row>
    <row r="11" spans="1:7" ht="31.5" x14ac:dyDescent="0.25">
      <c r="A11" s="517"/>
      <c r="B11" s="518"/>
      <c r="C11" s="552" t="s">
        <v>1324</v>
      </c>
      <c r="D11" s="552" t="s">
        <v>1326</v>
      </c>
      <c r="E11" s="552" t="s">
        <v>3728</v>
      </c>
      <c r="F11" s="559"/>
      <c r="G11" s="559"/>
    </row>
    <row r="12" spans="1:7" ht="47.25" x14ac:dyDescent="0.25">
      <c r="A12" s="517"/>
      <c r="B12" s="518"/>
      <c r="C12" s="552" t="s">
        <v>1327</v>
      </c>
      <c r="D12" s="552" t="s">
        <v>1329</v>
      </c>
      <c r="E12" s="552" t="s">
        <v>5085</v>
      </c>
      <c r="F12" s="559"/>
      <c r="G12" s="559"/>
    </row>
    <row r="13" spans="1:7" s="512" customFormat="1" ht="31.5" x14ac:dyDescent="0.25">
      <c r="A13" s="518"/>
      <c r="B13" s="518"/>
      <c r="C13" s="553" t="s">
        <v>1480</v>
      </c>
      <c r="D13" s="553" t="s">
        <v>5088</v>
      </c>
      <c r="E13" s="553" t="s">
        <v>5087</v>
      </c>
      <c r="F13" s="558">
        <v>83.65</v>
      </c>
      <c r="G13" s="558">
        <v>90.65</v>
      </c>
    </row>
    <row r="14" spans="1:7" ht="31.5" x14ac:dyDescent="0.25">
      <c r="A14" s="517"/>
      <c r="B14" s="518"/>
      <c r="C14" s="76" t="s">
        <v>1482</v>
      </c>
      <c r="D14" s="76" t="s">
        <v>1483</v>
      </c>
      <c r="E14" s="77" t="s">
        <v>3543</v>
      </c>
      <c r="F14" s="559"/>
      <c r="G14" s="559"/>
    </row>
    <row r="15" spans="1:7" ht="31.5" x14ac:dyDescent="0.25">
      <c r="A15" s="517"/>
      <c r="B15" s="518"/>
      <c r="C15" s="76" t="s">
        <v>1485</v>
      </c>
      <c r="D15" s="77" t="s">
        <v>1486</v>
      </c>
      <c r="E15" s="77" t="s">
        <v>1487</v>
      </c>
      <c r="F15" s="559"/>
      <c r="G15" s="559"/>
    </row>
    <row r="16" spans="1:7" ht="31.5" x14ac:dyDescent="0.25">
      <c r="A16" s="517"/>
      <c r="B16" s="518"/>
      <c r="C16" s="76" t="s">
        <v>1488</v>
      </c>
      <c r="D16" s="77" t="s">
        <v>1489</v>
      </c>
      <c r="E16" s="77" t="s">
        <v>3544</v>
      </c>
      <c r="F16" s="559"/>
      <c r="G16" s="559"/>
    </row>
    <row r="17" spans="1:8" s="512" customFormat="1" ht="47.25" x14ac:dyDescent="0.25">
      <c r="A17" s="518"/>
      <c r="B17" s="518"/>
      <c r="C17" s="553" t="s">
        <v>1341</v>
      </c>
      <c r="D17" s="553" t="s">
        <v>5096</v>
      </c>
      <c r="E17" s="553" t="s">
        <v>5097</v>
      </c>
      <c r="F17" s="558">
        <v>2</v>
      </c>
      <c r="G17" s="558">
        <v>10</v>
      </c>
    </row>
    <row r="18" spans="1:8" ht="31.5" x14ac:dyDescent="0.25">
      <c r="A18" s="517"/>
      <c r="B18" s="518"/>
      <c r="C18" s="76" t="s">
        <v>1344</v>
      </c>
      <c r="D18" s="552" t="s">
        <v>5093</v>
      </c>
      <c r="E18" s="552" t="s">
        <v>3869</v>
      </c>
      <c r="F18" s="559"/>
      <c r="G18" s="559"/>
    </row>
    <row r="19" spans="1:8" ht="31.5" x14ac:dyDescent="0.25">
      <c r="A19" s="517"/>
      <c r="B19" s="518"/>
      <c r="C19" s="76" t="s">
        <v>1347</v>
      </c>
      <c r="D19" s="554" t="s">
        <v>5095</v>
      </c>
      <c r="E19" s="554" t="s">
        <v>5094</v>
      </c>
      <c r="F19" s="559"/>
      <c r="G19" s="559"/>
    </row>
    <row r="20" spans="1:8" s="513" customFormat="1" x14ac:dyDescent="0.25">
      <c r="A20" s="678" t="s">
        <v>4971</v>
      </c>
      <c r="B20" s="679"/>
      <c r="C20" s="680"/>
      <c r="D20" s="680"/>
      <c r="E20" s="680"/>
      <c r="F20" s="560"/>
      <c r="G20" s="560"/>
    </row>
    <row r="21" spans="1:8" s="520" customFormat="1" ht="31.5" x14ac:dyDescent="0.25">
      <c r="A21" s="518"/>
      <c r="B21" s="519" t="s">
        <v>1306</v>
      </c>
      <c r="C21" s="725" t="s">
        <v>1399</v>
      </c>
      <c r="D21" s="726" t="s">
        <v>1400</v>
      </c>
      <c r="E21" s="727" t="s">
        <v>3496</v>
      </c>
      <c r="F21" s="561">
        <v>72.56</v>
      </c>
      <c r="G21" s="561">
        <v>81.66</v>
      </c>
      <c r="H21" s="561"/>
    </row>
    <row r="22" spans="1:8" ht="63" x14ac:dyDescent="0.25">
      <c r="A22" s="517"/>
      <c r="B22" s="518"/>
      <c r="C22" s="76" t="s">
        <v>1405</v>
      </c>
      <c r="D22" s="552" t="s">
        <v>1406</v>
      </c>
      <c r="E22" s="552" t="s">
        <v>5182</v>
      </c>
      <c r="F22" s="552"/>
      <c r="G22" s="562"/>
      <c r="H22" s="562"/>
    </row>
    <row r="23" spans="1:8" ht="47.25" x14ac:dyDescent="0.25">
      <c r="A23" s="517"/>
      <c r="B23" s="518"/>
      <c r="C23" s="76" t="s">
        <v>1408</v>
      </c>
      <c r="D23" s="552" t="s">
        <v>1409</v>
      </c>
      <c r="E23" s="552" t="s">
        <v>5221</v>
      </c>
      <c r="F23" s="552"/>
      <c r="G23" s="562"/>
      <c r="H23" s="562"/>
    </row>
    <row r="24" spans="1:8" s="513" customFormat="1" x14ac:dyDescent="0.25">
      <c r="A24" s="678" t="s">
        <v>4972</v>
      </c>
      <c r="B24" s="679"/>
      <c r="C24" s="680"/>
      <c r="D24" s="680"/>
      <c r="E24" s="680"/>
      <c r="F24" s="560"/>
      <c r="G24" s="560"/>
    </row>
    <row r="25" spans="1:8" s="512" customFormat="1" ht="47.25" x14ac:dyDescent="0.25">
      <c r="A25" s="518"/>
      <c r="B25" s="519" t="s">
        <v>1306</v>
      </c>
      <c r="C25" s="72" t="s">
        <v>1367</v>
      </c>
      <c r="D25" s="72" t="s">
        <v>1368</v>
      </c>
      <c r="E25" s="72" t="s">
        <v>1369</v>
      </c>
      <c r="F25" s="558">
        <v>55.35</v>
      </c>
      <c r="G25" s="558">
        <v>60.06</v>
      </c>
    </row>
    <row r="26" spans="1:8" s="733" customFormat="1" ht="31.5" x14ac:dyDescent="0.25">
      <c r="A26" s="730"/>
      <c r="B26" s="731"/>
      <c r="C26" s="76" t="s">
        <v>1370</v>
      </c>
      <c r="D26" s="76" t="s">
        <v>1371</v>
      </c>
      <c r="E26" s="77" t="s">
        <v>3727</v>
      </c>
      <c r="F26" s="732"/>
      <c r="G26" s="732"/>
    </row>
    <row r="27" spans="1:8" s="733" customFormat="1" ht="31.5" x14ac:dyDescent="0.25">
      <c r="A27" s="730"/>
      <c r="B27" s="731"/>
      <c r="C27" s="76" t="s">
        <v>1373</v>
      </c>
      <c r="D27" s="76" t="s">
        <v>3552</v>
      </c>
      <c r="E27" s="77" t="s">
        <v>3553</v>
      </c>
      <c r="F27" s="732"/>
      <c r="G27" s="732"/>
    </row>
    <row r="28" spans="1:8" s="733" customFormat="1" ht="47.25" x14ac:dyDescent="0.25">
      <c r="A28" s="730"/>
      <c r="B28" s="731"/>
      <c r="C28" s="76" t="s">
        <v>1376</v>
      </c>
      <c r="D28" s="76" t="s">
        <v>3551</v>
      </c>
      <c r="E28" s="77" t="s">
        <v>3872</v>
      </c>
      <c r="F28" s="732"/>
      <c r="G28" s="732"/>
    </row>
    <row r="29" spans="1:8" s="733" customFormat="1" ht="47.25" x14ac:dyDescent="0.25">
      <c r="A29" s="730"/>
      <c r="B29" s="731"/>
      <c r="C29" s="76" t="s">
        <v>1378</v>
      </c>
      <c r="D29" s="77" t="s">
        <v>1379</v>
      </c>
      <c r="E29" s="77" t="s">
        <v>3550</v>
      </c>
      <c r="F29" s="732"/>
      <c r="G29" s="732"/>
    </row>
    <row r="30" spans="1:8" s="512" customFormat="1" ht="47.25" x14ac:dyDescent="0.25">
      <c r="A30" s="518"/>
      <c r="B30" s="518"/>
      <c r="C30" s="72" t="s">
        <v>1429</v>
      </c>
      <c r="D30" s="72" t="s">
        <v>1430</v>
      </c>
      <c r="E30" s="72" t="s">
        <v>1431</v>
      </c>
      <c r="F30" s="558">
        <v>3.76</v>
      </c>
      <c r="G30" s="558">
        <v>7.23</v>
      </c>
    </row>
    <row r="31" spans="1:8" ht="47.25" x14ac:dyDescent="0.25">
      <c r="A31" s="517"/>
      <c r="B31" s="518"/>
      <c r="C31" s="76" t="s">
        <v>1432</v>
      </c>
      <c r="D31" s="76" t="s">
        <v>1433</v>
      </c>
      <c r="E31" s="77" t="s">
        <v>3545</v>
      </c>
      <c r="F31" s="562"/>
      <c r="G31" s="562"/>
    </row>
    <row r="32" spans="1:8" ht="31.5" x14ac:dyDescent="0.25">
      <c r="A32" s="517"/>
      <c r="B32" s="518"/>
      <c r="C32" s="76" t="s">
        <v>1435</v>
      </c>
      <c r="D32" s="76" t="s">
        <v>1436</v>
      </c>
      <c r="E32" s="77" t="s">
        <v>3546</v>
      </c>
      <c r="F32" s="562"/>
      <c r="G32" s="562"/>
    </row>
    <row r="33" spans="1:8" ht="47.25" x14ac:dyDescent="0.25">
      <c r="A33" s="517"/>
      <c r="B33" s="518"/>
      <c r="C33" s="76" t="s">
        <v>1438</v>
      </c>
      <c r="D33" s="76" t="s">
        <v>1439</v>
      </c>
      <c r="E33" s="77" t="s">
        <v>1440</v>
      </c>
      <c r="F33" s="562"/>
      <c r="G33" s="562"/>
    </row>
    <row r="34" spans="1:8" ht="31.5" x14ac:dyDescent="0.25">
      <c r="A34" s="517"/>
      <c r="B34" s="518"/>
      <c r="C34" s="76" t="s">
        <v>1441</v>
      </c>
      <c r="D34" s="76" t="s">
        <v>1442</v>
      </c>
      <c r="E34" s="77" t="s">
        <v>3547</v>
      </c>
      <c r="F34" s="562"/>
      <c r="G34" s="562"/>
    </row>
    <row r="35" spans="1:8" ht="47.25" x14ac:dyDescent="0.25">
      <c r="A35" s="517"/>
      <c r="B35" s="518"/>
      <c r="C35" s="76" t="s">
        <v>1444</v>
      </c>
      <c r="D35" s="76" t="s">
        <v>1445</v>
      </c>
      <c r="E35" s="77" t="s">
        <v>1446</v>
      </c>
      <c r="F35" s="562"/>
      <c r="G35" s="562"/>
    </row>
    <row r="36" spans="1:8" ht="63" x14ac:dyDescent="0.25">
      <c r="A36" s="517"/>
      <c r="B36" s="518"/>
      <c r="C36" s="76" t="s">
        <v>1447</v>
      </c>
      <c r="D36" s="77" t="s">
        <v>1331</v>
      </c>
      <c r="E36" s="77" t="s">
        <v>3871</v>
      </c>
      <c r="F36" s="562"/>
      <c r="G36" s="562"/>
    </row>
    <row r="37" spans="1:8" s="513" customFormat="1" x14ac:dyDescent="0.25">
      <c r="A37" s="724" t="s">
        <v>4973</v>
      </c>
      <c r="B37" s="724"/>
      <c r="C37" s="724"/>
      <c r="D37" s="724"/>
      <c r="E37" s="724"/>
      <c r="F37" s="724"/>
      <c r="G37" s="724"/>
    </row>
    <row r="38" spans="1:8" s="520" customFormat="1" ht="63" x14ac:dyDescent="0.25">
      <c r="A38" s="518"/>
      <c r="B38" s="519" t="s">
        <v>2723</v>
      </c>
      <c r="C38" s="72" t="s">
        <v>2724</v>
      </c>
      <c r="D38" s="72" t="s">
        <v>2725</v>
      </c>
      <c r="E38" s="72" t="s">
        <v>2726</v>
      </c>
      <c r="F38" s="87">
        <v>13.793103448275861</v>
      </c>
      <c r="G38" s="87">
        <v>96.551724137931032</v>
      </c>
    </row>
    <row r="39" spans="1:8" ht="31.5" x14ac:dyDescent="0.25">
      <c r="A39" s="517"/>
      <c r="B39" s="518"/>
      <c r="C39" s="76" t="s">
        <v>358</v>
      </c>
      <c r="D39" s="76" t="s">
        <v>2727</v>
      </c>
      <c r="E39" s="77" t="s">
        <v>3692</v>
      </c>
      <c r="F39" s="562"/>
      <c r="G39" s="562"/>
    </row>
    <row r="40" spans="1:8" s="1124" customFormat="1" ht="63" x14ac:dyDescent="0.25">
      <c r="A40" s="521"/>
      <c r="B40" s="516"/>
      <c r="C40" s="76" t="s">
        <v>2729</v>
      </c>
      <c r="D40" s="76" t="s">
        <v>2730</v>
      </c>
      <c r="E40" s="77" t="s">
        <v>3874</v>
      </c>
      <c r="F40" s="562"/>
      <c r="G40" s="562"/>
    </row>
    <row r="41" spans="1:8" ht="31.5" x14ac:dyDescent="0.25">
      <c r="A41" s="517"/>
      <c r="B41" s="518"/>
      <c r="C41" s="1107" t="s">
        <v>2732</v>
      </c>
      <c r="D41" s="1107" t="s">
        <v>2733</v>
      </c>
      <c r="E41" s="1108" t="s">
        <v>3554</v>
      </c>
      <c r="F41" s="1113"/>
      <c r="G41" s="1113"/>
    </row>
    <row r="42" spans="1:8" s="520" customFormat="1" ht="47.25" x14ac:dyDescent="0.25">
      <c r="A42" s="518"/>
      <c r="B42" s="518"/>
      <c r="C42" s="72" t="s">
        <v>2735</v>
      </c>
      <c r="D42" s="72" t="s">
        <v>2736</v>
      </c>
      <c r="E42" s="72" t="s">
        <v>2737</v>
      </c>
      <c r="F42" s="561">
        <v>0</v>
      </c>
      <c r="G42" s="561">
        <v>100</v>
      </c>
    </row>
    <row r="43" spans="1:8" ht="31.5" x14ac:dyDescent="0.25">
      <c r="A43" s="517"/>
      <c r="B43" s="518"/>
      <c r="C43" s="76" t="s">
        <v>2738</v>
      </c>
      <c r="D43" s="76" t="s">
        <v>2739</v>
      </c>
      <c r="E43" s="586" t="s">
        <v>5167</v>
      </c>
      <c r="F43" s="562"/>
      <c r="G43" s="562"/>
    </row>
    <row r="44" spans="1:8" ht="31.5" x14ac:dyDescent="0.25">
      <c r="A44" s="517"/>
      <c r="B44" s="518"/>
      <c r="C44" s="76" t="s">
        <v>2741</v>
      </c>
      <c r="D44" s="76" t="s">
        <v>2742</v>
      </c>
      <c r="E44" s="77" t="s">
        <v>2743</v>
      </c>
      <c r="F44" s="562"/>
      <c r="G44" s="562"/>
    </row>
    <row r="45" spans="1:8" ht="47.25" x14ac:dyDescent="0.25">
      <c r="A45" s="517"/>
      <c r="B45" s="518"/>
      <c r="C45" s="72" t="s">
        <v>2771</v>
      </c>
      <c r="D45" s="72" t="s">
        <v>3560</v>
      </c>
      <c r="E45" s="72" t="s">
        <v>2772</v>
      </c>
      <c r="F45" s="87">
        <v>50</v>
      </c>
      <c r="G45" s="87">
        <v>100</v>
      </c>
      <c r="H45" s="87"/>
    </row>
    <row r="46" spans="1:8" ht="31.5" x14ac:dyDescent="0.25">
      <c r="A46" s="517"/>
      <c r="B46" s="518"/>
      <c r="C46" s="76" t="s">
        <v>2773</v>
      </c>
      <c r="D46" s="76" t="s">
        <v>2774</v>
      </c>
      <c r="E46" s="77" t="s">
        <v>3561</v>
      </c>
      <c r="F46" s="73"/>
      <c r="G46" s="73"/>
      <c r="H46" s="73"/>
    </row>
    <row r="47" spans="1:8" s="520" customFormat="1" ht="31.5" x14ac:dyDescent="0.25">
      <c r="A47" s="518"/>
      <c r="B47" s="518"/>
      <c r="C47" s="72" t="s">
        <v>2806</v>
      </c>
      <c r="D47" s="72" t="s">
        <v>2807</v>
      </c>
      <c r="E47" s="72" t="s">
        <v>2808</v>
      </c>
      <c r="F47" s="561">
        <v>-15</v>
      </c>
      <c r="G47" s="561">
        <v>25</v>
      </c>
    </row>
    <row r="48" spans="1:8" ht="31.5" x14ac:dyDescent="0.25">
      <c r="A48" s="517"/>
      <c r="B48" s="518"/>
      <c r="C48" s="76" t="s">
        <v>2809</v>
      </c>
      <c r="D48" s="76" t="s">
        <v>2769</v>
      </c>
      <c r="E48" s="77" t="s">
        <v>3843</v>
      </c>
      <c r="F48" s="562"/>
      <c r="G48" s="562"/>
    </row>
    <row r="49" spans="1:7" ht="31.5" x14ac:dyDescent="0.25">
      <c r="A49" s="517"/>
      <c r="B49" s="518"/>
      <c r="C49" s="76" t="s">
        <v>2811</v>
      </c>
      <c r="D49" s="76" t="s">
        <v>2769</v>
      </c>
      <c r="E49" s="77" t="s">
        <v>3844</v>
      </c>
      <c r="F49" s="562"/>
      <c r="G49" s="562"/>
    </row>
    <row r="50" spans="1:7" ht="31.5" x14ac:dyDescent="0.25">
      <c r="A50" s="517"/>
      <c r="B50" s="518"/>
      <c r="C50" s="76" t="s">
        <v>2813</v>
      </c>
      <c r="D50" s="76" t="s">
        <v>2814</v>
      </c>
      <c r="E50" s="77" t="s">
        <v>3562</v>
      </c>
      <c r="F50" s="562"/>
      <c r="G50" s="562"/>
    </row>
    <row r="51" spans="1:7" s="513" customFormat="1" x14ac:dyDescent="0.25">
      <c r="A51" s="1053" t="s">
        <v>4974</v>
      </c>
      <c r="B51" s="1053"/>
      <c r="C51" s="1053"/>
      <c r="D51" s="1053"/>
      <c r="E51" s="1053"/>
      <c r="F51" s="1053"/>
      <c r="G51" s="1053"/>
    </row>
    <row r="52" spans="1:7" s="512" customFormat="1" ht="47.25" x14ac:dyDescent="0.25">
      <c r="A52" s="518"/>
      <c r="B52" s="519" t="s">
        <v>670</v>
      </c>
      <c r="C52" s="723" t="s">
        <v>671</v>
      </c>
      <c r="D52" s="723" t="s">
        <v>672</v>
      </c>
      <c r="E52" s="723" t="s">
        <v>673</v>
      </c>
      <c r="F52" s="558">
        <v>10</v>
      </c>
      <c r="G52" s="558">
        <v>50</v>
      </c>
    </row>
    <row r="53" spans="1:7" ht="47.25" x14ac:dyDescent="0.25">
      <c r="A53" s="517"/>
      <c r="B53" s="518"/>
      <c r="C53" s="76" t="s">
        <v>674</v>
      </c>
      <c r="D53" s="77" t="s">
        <v>675</v>
      </c>
      <c r="E53" s="77" t="s">
        <v>3531</v>
      </c>
      <c r="F53" s="562"/>
      <c r="G53" s="562"/>
    </row>
    <row r="54" spans="1:7" ht="31.5" x14ac:dyDescent="0.25">
      <c r="A54" s="517"/>
      <c r="B54" s="518"/>
      <c r="C54" s="76" t="s">
        <v>677</v>
      </c>
      <c r="D54" s="77" t="s">
        <v>678</v>
      </c>
      <c r="E54" s="77" t="s">
        <v>3532</v>
      </c>
      <c r="F54" s="562"/>
      <c r="G54" s="562"/>
    </row>
    <row r="55" spans="1:7" ht="47.25" x14ac:dyDescent="0.25">
      <c r="A55" s="517"/>
      <c r="B55" s="518"/>
      <c r="C55" s="79" t="s">
        <v>680</v>
      </c>
      <c r="D55" s="80" t="s">
        <v>681</v>
      </c>
      <c r="E55" s="80" t="s">
        <v>3533</v>
      </c>
      <c r="F55" s="562"/>
      <c r="G55" s="562"/>
    </row>
    <row r="56" spans="1:7" ht="31.5" x14ac:dyDescent="0.25">
      <c r="A56" s="517"/>
      <c r="B56" s="518"/>
      <c r="C56" s="76" t="s">
        <v>683</v>
      </c>
      <c r="D56" s="77" t="s">
        <v>684</v>
      </c>
      <c r="E56" s="77" t="s">
        <v>3865</v>
      </c>
      <c r="F56" s="562"/>
      <c r="G56" s="562"/>
    </row>
    <row r="57" spans="1:7" ht="47.25" x14ac:dyDescent="0.25">
      <c r="A57" s="517"/>
      <c r="B57" s="518"/>
      <c r="C57" s="76" t="s">
        <v>685</v>
      </c>
      <c r="D57" s="77" t="s">
        <v>686</v>
      </c>
      <c r="E57" s="77" t="s">
        <v>5222</v>
      </c>
      <c r="F57" s="562"/>
      <c r="G57" s="562"/>
    </row>
    <row r="58" spans="1:7" ht="31.5" x14ac:dyDescent="0.25">
      <c r="A58" s="517"/>
      <c r="B58" s="518"/>
      <c r="C58" s="76" t="s">
        <v>688</v>
      </c>
      <c r="D58" s="77" t="s">
        <v>3824</v>
      </c>
      <c r="E58" s="77" t="s">
        <v>3534</v>
      </c>
      <c r="F58" s="562"/>
      <c r="G58" s="562"/>
    </row>
    <row r="59" spans="1:7" ht="47.25" x14ac:dyDescent="0.25">
      <c r="A59" s="517"/>
      <c r="B59" s="518"/>
      <c r="C59" s="76" t="s">
        <v>690</v>
      </c>
      <c r="D59" s="77" t="s">
        <v>691</v>
      </c>
      <c r="E59" s="77" t="s">
        <v>5223</v>
      </c>
      <c r="F59" s="562"/>
      <c r="G59" s="562"/>
    </row>
    <row r="60" spans="1:7" ht="47.25" x14ac:dyDescent="0.25">
      <c r="A60" s="517"/>
      <c r="B60" s="518"/>
      <c r="C60" s="76" t="s">
        <v>693</v>
      </c>
      <c r="D60" s="77" t="s">
        <v>5224</v>
      </c>
      <c r="E60" s="77" t="s">
        <v>3535</v>
      </c>
      <c r="F60" s="562"/>
      <c r="G60" s="562"/>
    </row>
    <row r="61" spans="1:7" ht="31.5" x14ac:dyDescent="0.25">
      <c r="A61" s="517"/>
      <c r="B61" s="518"/>
      <c r="C61" s="76" t="s">
        <v>694</v>
      </c>
      <c r="D61" s="77" t="s">
        <v>695</v>
      </c>
      <c r="E61" s="77" t="s">
        <v>5225</v>
      </c>
      <c r="F61" s="562"/>
      <c r="G61" s="562"/>
    </row>
    <row r="62" spans="1:7" ht="31.5" x14ac:dyDescent="0.25">
      <c r="A62" s="517"/>
      <c r="B62" s="518"/>
      <c r="C62" s="76" t="s">
        <v>696</v>
      </c>
      <c r="D62" s="77" t="s">
        <v>697</v>
      </c>
      <c r="E62" s="77" t="s">
        <v>3536</v>
      </c>
      <c r="F62" s="562"/>
      <c r="G62" s="562"/>
    </row>
    <row r="63" spans="1:7" s="512" customFormat="1" ht="141.75" x14ac:dyDescent="0.25">
      <c r="A63" s="518"/>
      <c r="B63" s="518"/>
      <c r="C63" s="553" t="s">
        <v>699</v>
      </c>
      <c r="D63" s="553" t="s">
        <v>700</v>
      </c>
      <c r="E63" s="553" t="s">
        <v>701</v>
      </c>
      <c r="F63" s="558">
        <v>10</v>
      </c>
      <c r="G63" s="558">
        <v>100</v>
      </c>
    </row>
    <row r="64" spans="1:7" ht="31.5" x14ac:dyDescent="0.25">
      <c r="A64" s="517"/>
      <c r="B64" s="518"/>
      <c r="C64" s="76" t="s">
        <v>702</v>
      </c>
      <c r="D64" s="77" t="s">
        <v>703</v>
      </c>
      <c r="E64" s="77" t="s">
        <v>3665</v>
      </c>
      <c r="F64" s="562"/>
      <c r="G64" s="562"/>
    </row>
    <row r="65" spans="1:7" ht="31.5" x14ac:dyDescent="0.25">
      <c r="A65" s="517"/>
      <c r="B65" s="518"/>
      <c r="C65" s="76" t="s">
        <v>704</v>
      </c>
      <c r="D65" s="77" t="s">
        <v>705</v>
      </c>
      <c r="E65" s="77" t="s">
        <v>3918</v>
      </c>
      <c r="F65" s="562"/>
      <c r="G65" s="562"/>
    </row>
    <row r="66" spans="1:7" ht="31.5" x14ac:dyDescent="0.25">
      <c r="A66" s="517"/>
      <c r="B66" s="518"/>
      <c r="C66" s="76" t="s">
        <v>706</v>
      </c>
      <c r="D66" s="77" t="s">
        <v>707</v>
      </c>
      <c r="E66" s="77" t="s">
        <v>3537</v>
      </c>
      <c r="F66" s="562"/>
      <c r="G66" s="562"/>
    </row>
    <row r="67" spans="1:7" s="513" customFormat="1" x14ac:dyDescent="0.25">
      <c r="A67" s="724" t="s">
        <v>4975</v>
      </c>
      <c r="B67" s="724"/>
      <c r="C67" s="724"/>
      <c r="D67" s="724"/>
      <c r="E67" s="724"/>
      <c r="F67" s="677"/>
      <c r="G67" s="677"/>
    </row>
    <row r="68" spans="1:7" s="520" customFormat="1" ht="47.25" x14ac:dyDescent="0.25">
      <c r="A68" s="518"/>
      <c r="B68" s="519" t="s">
        <v>472</v>
      </c>
      <c r="C68" s="553" t="s">
        <v>488</v>
      </c>
      <c r="D68" s="553" t="s">
        <v>489</v>
      </c>
      <c r="E68" s="553" t="s">
        <v>490</v>
      </c>
      <c r="F68" s="561">
        <v>93.83</v>
      </c>
      <c r="G68" s="561">
        <v>97</v>
      </c>
    </row>
    <row r="69" spans="1:7" ht="47.25" x14ac:dyDescent="0.25">
      <c r="A69" s="517"/>
      <c r="B69" s="518"/>
      <c r="C69" s="76" t="s">
        <v>497</v>
      </c>
      <c r="D69" s="524" t="s">
        <v>5099</v>
      </c>
      <c r="E69" s="524" t="s">
        <v>499</v>
      </c>
      <c r="F69" s="562"/>
      <c r="G69" s="562"/>
    </row>
    <row r="70" spans="1:7" ht="48.75" customHeight="1" x14ac:dyDescent="0.25">
      <c r="A70" s="517"/>
      <c r="B70" s="518"/>
      <c r="C70" s="76" t="s">
        <v>494</v>
      </c>
      <c r="D70" s="524" t="s">
        <v>496</v>
      </c>
      <c r="E70" s="524" t="s">
        <v>5098</v>
      </c>
      <c r="F70" s="562"/>
      <c r="G70" s="562"/>
    </row>
    <row r="71" spans="1:7" ht="47.25" x14ac:dyDescent="0.25">
      <c r="A71" s="517"/>
      <c r="B71" s="518"/>
      <c r="C71" s="76" t="s">
        <v>491</v>
      </c>
      <c r="D71" s="76" t="s">
        <v>492</v>
      </c>
      <c r="E71" s="77" t="s">
        <v>3814</v>
      </c>
      <c r="F71" s="562"/>
      <c r="G71" s="562"/>
    </row>
    <row r="72" spans="1:7" s="520" customFormat="1" ht="63" x14ac:dyDescent="0.25">
      <c r="A72" s="518"/>
      <c r="B72" s="518"/>
      <c r="C72" s="553" t="s">
        <v>515</v>
      </c>
      <c r="D72" s="553" t="s">
        <v>516</v>
      </c>
      <c r="E72" s="553" t="s">
        <v>517</v>
      </c>
      <c r="F72" s="561">
        <v>0</v>
      </c>
      <c r="G72" s="561">
        <v>100</v>
      </c>
    </row>
    <row r="73" spans="1:7" ht="47.25" x14ac:dyDescent="0.25">
      <c r="A73" s="517"/>
      <c r="B73" s="518"/>
      <c r="C73" s="76" t="s">
        <v>524</v>
      </c>
      <c r="D73" s="76" t="s">
        <v>525</v>
      </c>
      <c r="E73" s="77" t="s">
        <v>4485</v>
      </c>
      <c r="F73" s="562"/>
      <c r="G73" s="562"/>
    </row>
    <row r="74" spans="1:7" s="1124" customFormat="1" ht="31.5" x14ac:dyDescent="0.25">
      <c r="A74" s="521" t="s">
        <v>6037</v>
      </c>
      <c r="B74" s="516"/>
      <c r="C74" s="76" t="s">
        <v>521</v>
      </c>
      <c r="D74" s="77" t="s">
        <v>522</v>
      </c>
      <c r="E74" s="77" t="s">
        <v>523</v>
      </c>
      <c r="F74" s="562"/>
      <c r="G74" s="562"/>
    </row>
    <row r="75" spans="1:7" ht="63" x14ac:dyDescent="0.25">
      <c r="A75" s="517"/>
      <c r="B75" s="518"/>
      <c r="C75" s="1107" t="s">
        <v>518</v>
      </c>
      <c r="D75" s="1107" t="s">
        <v>519</v>
      </c>
      <c r="E75" s="1108" t="s">
        <v>5434</v>
      </c>
      <c r="F75" s="1113"/>
      <c r="G75" s="1113"/>
    </row>
    <row r="76" spans="1:7" s="520" customFormat="1" ht="31.5" x14ac:dyDescent="0.25">
      <c r="A76" s="518"/>
      <c r="B76" s="518"/>
      <c r="C76" s="553" t="s">
        <v>536</v>
      </c>
      <c r="D76" s="553" t="s">
        <v>537</v>
      </c>
      <c r="E76" s="553" t="s">
        <v>538</v>
      </c>
      <c r="F76" s="561">
        <v>5.1100000000000003</v>
      </c>
      <c r="G76" s="561" t="s">
        <v>4976</v>
      </c>
    </row>
    <row r="77" spans="1:7" ht="47.25" x14ac:dyDescent="0.25">
      <c r="A77" s="517"/>
      <c r="B77" s="518"/>
      <c r="C77" s="76" t="s">
        <v>539</v>
      </c>
      <c r="D77" s="77" t="s">
        <v>540</v>
      </c>
      <c r="E77" s="77" t="s">
        <v>4482</v>
      </c>
      <c r="F77" s="562"/>
      <c r="G77" s="562"/>
    </row>
    <row r="78" spans="1:7" ht="47.25" x14ac:dyDescent="0.25">
      <c r="A78" s="517"/>
      <c r="B78" s="518"/>
      <c r="C78" s="76" t="s">
        <v>542</v>
      </c>
      <c r="D78" s="77" t="s">
        <v>543</v>
      </c>
      <c r="E78" s="77" t="s">
        <v>4483</v>
      </c>
      <c r="F78" s="562"/>
      <c r="G78" s="562"/>
    </row>
    <row r="79" spans="1:7" ht="31.5" x14ac:dyDescent="0.25">
      <c r="A79" s="517"/>
      <c r="B79" s="518"/>
      <c r="C79" s="76" t="s">
        <v>544</v>
      </c>
      <c r="D79" s="77" t="s">
        <v>545</v>
      </c>
      <c r="E79" s="77" t="s">
        <v>4484</v>
      </c>
      <c r="F79" s="562"/>
      <c r="G79" s="562"/>
    </row>
    <row r="80" spans="1:7" s="512" customFormat="1" x14ac:dyDescent="0.25">
      <c r="A80" s="681" t="s">
        <v>4977</v>
      </c>
      <c r="B80" s="681"/>
      <c r="C80" s="681"/>
      <c r="D80" s="681"/>
      <c r="E80" s="681"/>
      <c r="F80" s="675"/>
      <c r="G80" s="675"/>
    </row>
    <row r="81" spans="1:7" s="513" customFormat="1" x14ac:dyDescent="0.25">
      <c r="A81" s="724" t="s">
        <v>4978</v>
      </c>
      <c r="B81" s="724"/>
      <c r="C81" s="724"/>
      <c r="D81" s="724"/>
      <c r="E81" s="724"/>
      <c r="F81" s="677"/>
      <c r="G81" s="677"/>
    </row>
    <row r="82" spans="1:7" s="520" customFormat="1" ht="47.25" x14ac:dyDescent="0.25">
      <c r="A82" s="518"/>
      <c r="B82" s="519" t="s">
        <v>331</v>
      </c>
      <c r="C82" s="196" t="s">
        <v>332</v>
      </c>
      <c r="D82" s="196" t="s">
        <v>333</v>
      </c>
      <c r="E82" s="196" t="s">
        <v>334</v>
      </c>
      <c r="F82" s="561">
        <v>100</v>
      </c>
      <c r="G82" s="561">
        <v>100</v>
      </c>
    </row>
    <row r="83" spans="1:7" ht="47.25" x14ac:dyDescent="0.25">
      <c r="A83" s="517"/>
      <c r="B83" s="518"/>
      <c r="C83" s="198" t="s">
        <v>335</v>
      </c>
      <c r="D83" s="199" t="s">
        <v>336</v>
      </c>
      <c r="E83" s="199" t="s">
        <v>4756</v>
      </c>
      <c r="F83" s="562"/>
      <c r="G83" s="562"/>
    </row>
    <row r="84" spans="1:7" x14ac:dyDescent="0.25">
      <c r="A84" s="517"/>
      <c r="B84" s="518"/>
      <c r="C84" s="198" t="s">
        <v>338</v>
      </c>
      <c r="D84" s="199" t="s">
        <v>4757</v>
      </c>
      <c r="E84" s="199" t="s">
        <v>339</v>
      </c>
      <c r="F84" s="562"/>
      <c r="G84" s="562"/>
    </row>
    <row r="85" spans="1:7" s="513" customFormat="1" x14ac:dyDescent="0.25">
      <c r="A85" s="724" t="s">
        <v>4979</v>
      </c>
      <c r="B85" s="724"/>
      <c r="C85" s="724"/>
      <c r="D85" s="724"/>
      <c r="E85" s="724"/>
      <c r="F85" s="677"/>
      <c r="G85" s="677"/>
    </row>
    <row r="86" spans="1:7" s="520" customFormat="1" ht="47.25" x14ac:dyDescent="0.25">
      <c r="A86" s="518"/>
      <c r="B86" s="519" t="s">
        <v>3312</v>
      </c>
      <c r="C86" s="553" t="s">
        <v>2121</v>
      </c>
      <c r="D86" s="553" t="s">
        <v>2122</v>
      </c>
      <c r="E86" s="553" t="s">
        <v>2123</v>
      </c>
      <c r="F86" s="561">
        <v>30</v>
      </c>
      <c r="G86" s="561">
        <v>100</v>
      </c>
    </row>
    <row r="87" spans="1:7" ht="47.25" x14ac:dyDescent="0.25">
      <c r="A87" s="517"/>
      <c r="B87" s="518"/>
      <c r="C87" s="76" t="s">
        <v>2124</v>
      </c>
      <c r="D87" s="77" t="s">
        <v>2125</v>
      </c>
      <c r="E87" s="77" t="s">
        <v>3858</v>
      </c>
      <c r="F87" s="562"/>
      <c r="G87" s="562"/>
    </row>
    <row r="88" spans="1:7" s="520" customFormat="1" ht="31.5" x14ac:dyDescent="0.25">
      <c r="A88" s="518"/>
      <c r="B88" s="518"/>
      <c r="C88" s="553" t="s">
        <v>1934</v>
      </c>
      <c r="D88" s="553" t="s">
        <v>1935</v>
      </c>
      <c r="E88" s="553" t="s">
        <v>1936</v>
      </c>
      <c r="F88" s="561">
        <v>50</v>
      </c>
      <c r="G88" s="561">
        <v>100</v>
      </c>
    </row>
    <row r="89" spans="1:7" ht="31.5" x14ac:dyDescent="0.25">
      <c r="A89" s="517"/>
      <c r="B89" s="518"/>
      <c r="C89" s="76" t="s">
        <v>1937</v>
      </c>
      <c r="D89" s="77" t="s">
        <v>3602</v>
      </c>
      <c r="E89" s="77" t="s">
        <v>3603</v>
      </c>
      <c r="F89" s="562"/>
      <c r="G89" s="562"/>
    </row>
    <row r="90" spans="1:7" s="520" customFormat="1" ht="31.5" x14ac:dyDescent="0.25">
      <c r="A90" s="518"/>
      <c r="B90" s="519" t="s">
        <v>575</v>
      </c>
      <c r="C90" s="527" t="s">
        <v>612</v>
      </c>
      <c r="D90" s="527" t="s">
        <v>613</v>
      </c>
      <c r="E90" s="527" t="s">
        <v>614</v>
      </c>
      <c r="F90" s="561">
        <v>11.11</v>
      </c>
      <c r="G90" s="561">
        <v>100</v>
      </c>
    </row>
    <row r="91" spans="1:7" ht="31.5" x14ac:dyDescent="0.25">
      <c r="A91" s="517"/>
      <c r="B91" s="518"/>
      <c r="C91" s="76" t="s">
        <v>615</v>
      </c>
      <c r="D91" s="77" t="s">
        <v>3595</v>
      </c>
      <c r="E91" s="77" t="s">
        <v>3596</v>
      </c>
      <c r="F91" s="562"/>
      <c r="G91" s="562"/>
    </row>
    <row r="92" spans="1:7" ht="31.5" x14ac:dyDescent="0.25">
      <c r="A92" s="517"/>
      <c r="B92" s="518"/>
      <c r="C92" s="76" t="s">
        <v>618</v>
      </c>
      <c r="D92" s="77" t="s">
        <v>3597</v>
      </c>
      <c r="E92" s="77" t="s">
        <v>620</v>
      </c>
      <c r="F92" s="562"/>
      <c r="G92" s="562"/>
    </row>
    <row r="93" spans="1:7" ht="31.5" x14ac:dyDescent="0.25">
      <c r="A93" s="517"/>
      <c r="B93" s="518"/>
      <c r="C93" s="76" t="s">
        <v>621</v>
      </c>
      <c r="D93" s="77" t="s">
        <v>3598</v>
      </c>
      <c r="E93" s="77" t="s">
        <v>623</v>
      </c>
      <c r="F93" s="562"/>
      <c r="G93" s="562"/>
    </row>
    <row r="94" spans="1:7" ht="47.25" x14ac:dyDescent="0.25">
      <c r="A94" s="517"/>
      <c r="B94" s="518"/>
      <c r="C94" s="76" t="s">
        <v>624</v>
      </c>
      <c r="D94" s="77" t="s">
        <v>625</v>
      </c>
      <c r="E94" s="77" t="s">
        <v>3590</v>
      </c>
      <c r="F94" s="562"/>
      <c r="G94" s="562"/>
    </row>
    <row r="95" spans="1:7" ht="47.25" x14ac:dyDescent="0.25">
      <c r="A95" s="517"/>
      <c r="B95" s="518"/>
      <c r="C95" s="76" t="s">
        <v>626</v>
      </c>
      <c r="D95" s="77" t="s">
        <v>3599</v>
      </c>
      <c r="E95" s="77" t="s">
        <v>3591</v>
      </c>
      <c r="F95" s="562"/>
      <c r="G95" s="562"/>
    </row>
    <row r="96" spans="1:7" ht="31.5" x14ac:dyDescent="0.25">
      <c r="A96" s="517"/>
      <c r="B96" s="518"/>
      <c r="C96" s="76" t="s">
        <v>3592</v>
      </c>
      <c r="D96" s="77" t="s">
        <v>5239</v>
      </c>
      <c r="E96" s="77" t="s">
        <v>3594</v>
      </c>
      <c r="F96" s="562"/>
      <c r="G96" s="562"/>
    </row>
    <row r="97" spans="1:7" ht="31.5" x14ac:dyDescent="0.25">
      <c r="A97" s="517"/>
      <c r="B97" s="518"/>
      <c r="C97" s="76" t="s">
        <v>631</v>
      </c>
      <c r="D97" s="77" t="s">
        <v>3600</v>
      </c>
      <c r="E97" s="77" t="s">
        <v>3601</v>
      </c>
      <c r="F97" s="562"/>
      <c r="G97" s="562"/>
    </row>
    <row r="98" spans="1:7" s="520" customFormat="1" ht="47.25" x14ac:dyDescent="0.25">
      <c r="A98" s="518"/>
      <c r="B98" s="519" t="s">
        <v>331</v>
      </c>
      <c r="C98" s="553" t="s">
        <v>340</v>
      </c>
      <c r="D98" s="553" t="s">
        <v>341</v>
      </c>
      <c r="E98" s="553" t="s">
        <v>342</v>
      </c>
      <c r="F98" s="561">
        <v>100</v>
      </c>
      <c r="G98" s="561">
        <v>100</v>
      </c>
    </row>
    <row r="99" spans="1:7" ht="47.25" x14ac:dyDescent="0.25">
      <c r="A99" s="517"/>
      <c r="B99" s="518"/>
      <c r="C99" s="198" t="s">
        <v>343</v>
      </c>
      <c r="D99" s="198" t="s">
        <v>344</v>
      </c>
      <c r="E99" s="199" t="s">
        <v>4758</v>
      </c>
      <c r="F99" s="562"/>
      <c r="G99" s="562"/>
    </row>
    <row r="100" spans="1:7" x14ac:dyDescent="0.25">
      <c r="A100" s="517"/>
      <c r="B100" s="518"/>
      <c r="C100" s="198" t="s">
        <v>346</v>
      </c>
      <c r="D100" s="198" t="s">
        <v>347</v>
      </c>
      <c r="E100" s="199" t="s">
        <v>4759</v>
      </c>
      <c r="F100" s="562"/>
      <c r="G100" s="562"/>
    </row>
    <row r="101" spans="1:7" ht="31.5" x14ac:dyDescent="0.25">
      <c r="A101" s="517"/>
      <c r="B101" s="518"/>
      <c r="C101" s="198" t="s">
        <v>349</v>
      </c>
      <c r="D101" s="199" t="s">
        <v>4760</v>
      </c>
      <c r="E101" s="199" t="s">
        <v>4761</v>
      </c>
      <c r="F101" s="562"/>
      <c r="G101" s="562"/>
    </row>
    <row r="102" spans="1:7" ht="31.5" x14ac:dyDescent="0.25">
      <c r="A102" s="517"/>
      <c r="B102" s="518"/>
      <c r="C102" s="198" t="s">
        <v>352</v>
      </c>
      <c r="D102" s="199" t="s">
        <v>353</v>
      </c>
      <c r="E102" s="199" t="s">
        <v>354</v>
      </c>
      <c r="F102" s="562"/>
      <c r="G102" s="562"/>
    </row>
    <row r="103" spans="1:7" ht="31.5" x14ac:dyDescent="0.25">
      <c r="A103" s="517"/>
      <c r="B103" s="518"/>
      <c r="C103" s="198" t="s">
        <v>355</v>
      </c>
      <c r="D103" s="199" t="s">
        <v>4762</v>
      </c>
      <c r="E103" s="199" t="s">
        <v>357</v>
      </c>
      <c r="F103" s="562"/>
      <c r="G103" s="562"/>
    </row>
    <row r="104" spans="1:7" ht="31.5" x14ac:dyDescent="0.25">
      <c r="A104" s="517"/>
      <c r="B104" s="518"/>
      <c r="C104" s="198" t="s">
        <v>358</v>
      </c>
      <c r="D104" s="199" t="s">
        <v>359</v>
      </c>
      <c r="E104" s="199" t="s">
        <v>360</v>
      </c>
      <c r="F104" s="562"/>
      <c r="G104" s="562"/>
    </row>
    <row r="105" spans="1:7" x14ac:dyDescent="0.25">
      <c r="A105" s="517"/>
      <c r="B105" s="518"/>
      <c r="C105" s="198" t="s">
        <v>361</v>
      </c>
      <c r="D105" s="199" t="s">
        <v>362</v>
      </c>
      <c r="E105" s="199" t="s">
        <v>363</v>
      </c>
      <c r="F105" s="562"/>
      <c r="G105" s="562"/>
    </row>
    <row r="106" spans="1:7" ht="47.25" x14ac:dyDescent="0.25">
      <c r="A106" s="517"/>
      <c r="B106" s="518"/>
      <c r="C106" s="198" t="s">
        <v>364</v>
      </c>
      <c r="D106" s="199" t="s">
        <v>4763</v>
      </c>
      <c r="E106" s="199" t="s">
        <v>366</v>
      </c>
      <c r="F106" s="562"/>
      <c r="G106" s="562"/>
    </row>
    <row r="107" spans="1:7" ht="31.5" x14ac:dyDescent="0.25">
      <c r="A107" s="517"/>
      <c r="B107" s="518"/>
      <c r="C107" s="198" t="s">
        <v>367</v>
      </c>
      <c r="D107" s="199" t="s">
        <v>356</v>
      </c>
      <c r="E107" s="199" t="s">
        <v>4764</v>
      </c>
      <c r="F107" s="562"/>
      <c r="G107" s="562"/>
    </row>
    <row r="108" spans="1:7" ht="47.25" x14ac:dyDescent="0.25">
      <c r="A108" s="517"/>
      <c r="B108" s="518"/>
      <c r="C108" s="198" t="s">
        <v>369</v>
      </c>
      <c r="D108" s="199" t="s">
        <v>370</v>
      </c>
      <c r="E108" s="199" t="s">
        <v>371</v>
      </c>
      <c r="F108" s="562"/>
      <c r="G108" s="562"/>
    </row>
    <row r="109" spans="1:7" ht="31.5" x14ac:dyDescent="0.25">
      <c r="A109" s="517"/>
      <c r="B109" s="518"/>
      <c r="C109" s="198" t="s">
        <v>372</v>
      </c>
      <c r="D109" s="199" t="s">
        <v>373</v>
      </c>
      <c r="E109" s="199" t="s">
        <v>4765</v>
      </c>
      <c r="F109" s="562"/>
      <c r="G109" s="562"/>
    </row>
    <row r="110" spans="1:7" ht="47.25" x14ac:dyDescent="0.25">
      <c r="A110" s="517"/>
      <c r="B110" s="518"/>
      <c r="C110" s="198" t="s">
        <v>375</v>
      </c>
      <c r="D110" s="199" t="s">
        <v>376</v>
      </c>
      <c r="E110" s="199" t="s">
        <v>377</v>
      </c>
      <c r="F110" s="562"/>
      <c r="G110" s="562"/>
    </row>
    <row r="111" spans="1:7" ht="31.5" x14ac:dyDescent="0.25">
      <c r="A111" s="517"/>
      <c r="B111" s="518"/>
      <c r="C111" s="198" t="s">
        <v>378</v>
      </c>
      <c r="D111" s="199" t="s">
        <v>4766</v>
      </c>
      <c r="E111" s="199" t="s">
        <v>4767</v>
      </c>
      <c r="F111" s="562"/>
      <c r="G111" s="562"/>
    </row>
    <row r="112" spans="1:7" ht="31.5" x14ac:dyDescent="0.25">
      <c r="A112" s="521"/>
      <c r="B112" s="516"/>
      <c r="C112" s="198" t="s">
        <v>381</v>
      </c>
      <c r="D112" s="199" t="s">
        <v>382</v>
      </c>
      <c r="E112" s="199" t="s">
        <v>383</v>
      </c>
      <c r="F112" s="562"/>
      <c r="G112" s="562"/>
    </row>
    <row r="113" spans="1:7" s="513" customFormat="1" x14ac:dyDescent="0.25">
      <c r="A113" s="724" t="s">
        <v>4980</v>
      </c>
      <c r="B113" s="724"/>
      <c r="C113" s="724"/>
      <c r="D113" s="724"/>
      <c r="E113" s="724"/>
      <c r="F113" s="724"/>
      <c r="G113" s="724"/>
    </row>
    <row r="114" spans="1:7" s="1119" customFormat="1" ht="47.25" x14ac:dyDescent="0.25">
      <c r="A114" s="516"/>
      <c r="B114" s="1127" t="s">
        <v>228</v>
      </c>
      <c r="C114" s="553" t="s">
        <v>229</v>
      </c>
      <c r="D114" s="553" t="s">
        <v>230</v>
      </c>
      <c r="E114" s="553" t="s">
        <v>231</v>
      </c>
      <c r="F114" s="561">
        <v>45.42</v>
      </c>
      <c r="G114" s="561">
        <v>56.52</v>
      </c>
    </row>
    <row r="115" spans="1:7" ht="31.5" x14ac:dyDescent="0.25">
      <c r="A115" s="517"/>
      <c r="B115" s="518"/>
      <c r="C115" s="1125" t="s">
        <v>232</v>
      </c>
      <c r="D115" s="1125" t="s">
        <v>3670</v>
      </c>
      <c r="E115" s="1126" t="s">
        <v>3671</v>
      </c>
      <c r="F115" s="1113"/>
      <c r="G115" s="1113"/>
    </row>
    <row r="116" spans="1:7" ht="31.5" x14ac:dyDescent="0.25">
      <c r="A116" s="517"/>
      <c r="B116" s="518"/>
      <c r="C116" s="76" t="s">
        <v>235</v>
      </c>
      <c r="D116" s="77" t="s">
        <v>236</v>
      </c>
      <c r="E116" s="77" t="s">
        <v>237</v>
      </c>
      <c r="F116" s="562"/>
      <c r="G116" s="562"/>
    </row>
    <row r="117" spans="1:7" ht="47.25" x14ac:dyDescent="0.25">
      <c r="A117" s="517"/>
      <c r="B117" s="518"/>
      <c r="C117" s="76" t="s">
        <v>238</v>
      </c>
      <c r="D117" s="77" t="s">
        <v>239</v>
      </c>
      <c r="E117" s="77" t="s">
        <v>240</v>
      </c>
      <c r="F117" s="562"/>
      <c r="G117" s="562"/>
    </row>
    <row r="118" spans="1:7" ht="31.5" x14ac:dyDescent="0.25">
      <c r="A118" s="517"/>
      <c r="B118" s="518"/>
      <c r="C118" s="76" t="s">
        <v>241</v>
      </c>
      <c r="D118" s="76" t="s">
        <v>3669</v>
      </c>
      <c r="E118" s="77" t="s">
        <v>243</v>
      </c>
      <c r="F118" s="562"/>
      <c r="G118" s="562"/>
    </row>
    <row r="119" spans="1:7" ht="31.5" x14ac:dyDescent="0.25">
      <c r="A119" s="517"/>
      <c r="B119" s="518"/>
      <c r="C119" s="76" t="s">
        <v>244</v>
      </c>
      <c r="D119" s="76" t="s">
        <v>3659</v>
      </c>
      <c r="E119" s="77" t="s">
        <v>246</v>
      </c>
      <c r="F119" s="562"/>
      <c r="G119" s="562"/>
    </row>
    <row r="120" spans="1:7" ht="31.5" x14ac:dyDescent="0.25">
      <c r="A120" s="517"/>
      <c r="B120" s="518"/>
      <c r="C120" s="79" t="s">
        <v>247</v>
      </c>
      <c r="D120" s="79" t="s">
        <v>3672</v>
      </c>
      <c r="E120" s="80" t="s">
        <v>3673</v>
      </c>
      <c r="F120" s="562"/>
      <c r="G120" s="562"/>
    </row>
    <row r="121" spans="1:7" ht="31.5" x14ac:dyDescent="0.25">
      <c r="A121" s="517"/>
      <c r="B121" s="518"/>
      <c r="C121" s="76" t="s">
        <v>250</v>
      </c>
      <c r="D121" s="77" t="s">
        <v>3680</v>
      </c>
      <c r="E121" s="77" t="s">
        <v>3681</v>
      </c>
      <c r="F121" s="562"/>
      <c r="G121" s="562"/>
    </row>
    <row r="122" spans="1:7" ht="47.25" x14ac:dyDescent="0.25">
      <c r="A122" s="517"/>
      <c r="B122" s="518"/>
      <c r="C122" s="76" t="s">
        <v>253</v>
      </c>
      <c r="D122" s="77" t="s">
        <v>254</v>
      </c>
      <c r="E122" s="77" t="s">
        <v>3655</v>
      </c>
      <c r="F122" s="562"/>
      <c r="G122" s="562"/>
    </row>
    <row r="123" spans="1:7" ht="47.25" x14ac:dyDescent="0.25">
      <c r="A123" s="517"/>
      <c r="B123" s="518"/>
      <c r="C123" s="76" t="s">
        <v>256</v>
      </c>
      <c r="D123" s="77" t="s">
        <v>257</v>
      </c>
      <c r="E123" s="77" t="s">
        <v>258</v>
      </c>
      <c r="F123" s="562"/>
      <c r="G123" s="562"/>
    </row>
    <row r="124" spans="1:7" ht="31.5" x14ac:dyDescent="0.25">
      <c r="A124" s="517"/>
      <c r="B124" s="518"/>
      <c r="C124" s="76" t="s">
        <v>259</v>
      </c>
      <c r="D124" s="76" t="s">
        <v>3667</v>
      </c>
      <c r="E124" s="77" t="s">
        <v>3668</v>
      </c>
      <c r="F124" s="562"/>
      <c r="G124" s="562"/>
    </row>
    <row r="125" spans="1:7" ht="63" x14ac:dyDescent="0.25">
      <c r="A125" s="517"/>
      <c r="B125" s="518"/>
      <c r="C125" s="76" t="s">
        <v>262</v>
      </c>
      <c r="D125" s="77" t="s">
        <v>263</v>
      </c>
      <c r="E125" s="77" t="s">
        <v>264</v>
      </c>
      <c r="F125" s="562"/>
      <c r="G125" s="562"/>
    </row>
    <row r="126" spans="1:7" ht="63" x14ac:dyDescent="0.25">
      <c r="A126" s="517"/>
      <c r="B126" s="518"/>
      <c r="C126" s="76" t="s">
        <v>265</v>
      </c>
      <c r="D126" s="77" t="s">
        <v>5482</v>
      </c>
      <c r="E126" s="77" t="s">
        <v>267</v>
      </c>
      <c r="F126" s="562"/>
      <c r="G126" s="562"/>
    </row>
    <row r="127" spans="1:7" ht="47.25" x14ac:dyDescent="0.25">
      <c r="A127" s="517"/>
      <c r="B127" s="518"/>
      <c r="C127" s="76" t="s">
        <v>268</v>
      </c>
      <c r="D127" s="77" t="s">
        <v>5483</v>
      </c>
      <c r="E127" s="77" t="s">
        <v>5484</v>
      </c>
      <c r="F127" s="562"/>
      <c r="G127" s="562"/>
    </row>
    <row r="128" spans="1:7" ht="63" x14ac:dyDescent="0.25">
      <c r="A128" s="517"/>
      <c r="B128" s="518"/>
      <c r="C128" s="76" t="s">
        <v>271</v>
      </c>
      <c r="D128" s="77" t="s">
        <v>272</v>
      </c>
      <c r="E128" s="77" t="s">
        <v>273</v>
      </c>
      <c r="F128" s="562"/>
      <c r="G128" s="562"/>
    </row>
    <row r="129" spans="1:7" ht="47.25" x14ac:dyDescent="0.25">
      <c r="A129" s="517"/>
      <c r="B129" s="518"/>
      <c r="C129" s="76" t="s">
        <v>274</v>
      </c>
      <c r="D129" s="77" t="s">
        <v>275</v>
      </c>
      <c r="E129" s="77" t="s">
        <v>3849</v>
      </c>
      <c r="F129" s="562"/>
      <c r="G129" s="562"/>
    </row>
    <row r="130" spans="1:7" ht="47.25" x14ac:dyDescent="0.25">
      <c r="A130" s="517"/>
      <c r="B130" s="518"/>
      <c r="C130" s="76" t="s">
        <v>277</v>
      </c>
      <c r="D130" s="77" t="s">
        <v>5485</v>
      </c>
      <c r="E130" s="77" t="s">
        <v>279</v>
      </c>
      <c r="F130" s="562"/>
      <c r="G130" s="562"/>
    </row>
    <row r="131" spans="1:7" ht="47.25" x14ac:dyDescent="0.25">
      <c r="A131" s="517"/>
      <c r="B131" s="518"/>
      <c r="C131" s="79" t="s">
        <v>280</v>
      </c>
      <c r="D131" s="80" t="s">
        <v>281</v>
      </c>
      <c r="E131" s="80" t="s">
        <v>5486</v>
      </c>
      <c r="F131" s="562"/>
      <c r="G131" s="562"/>
    </row>
    <row r="132" spans="1:7" ht="63" x14ac:dyDescent="0.25">
      <c r="A132" s="517"/>
      <c r="B132" s="518"/>
      <c r="C132" s="76" t="s">
        <v>283</v>
      </c>
      <c r="D132" s="77" t="s">
        <v>5487</v>
      </c>
      <c r="E132" s="77" t="s">
        <v>5488</v>
      </c>
      <c r="F132" s="562"/>
      <c r="G132" s="562"/>
    </row>
    <row r="133" spans="1:7" ht="47.25" x14ac:dyDescent="0.25">
      <c r="A133" s="517"/>
      <c r="B133" s="518"/>
      <c r="C133" s="76" t="s">
        <v>286</v>
      </c>
      <c r="D133" s="77" t="s">
        <v>5489</v>
      </c>
      <c r="E133" s="77" t="s">
        <v>288</v>
      </c>
      <c r="F133" s="562"/>
      <c r="G133" s="562"/>
    </row>
    <row r="134" spans="1:7" ht="63" x14ac:dyDescent="0.25">
      <c r="A134" s="517"/>
      <c r="B134" s="518"/>
      <c r="C134" s="79" t="s">
        <v>289</v>
      </c>
      <c r="D134" s="80" t="s">
        <v>5491</v>
      </c>
      <c r="E134" s="80" t="s">
        <v>5490</v>
      </c>
      <c r="F134" s="562"/>
      <c r="G134" s="562"/>
    </row>
    <row r="135" spans="1:7" ht="63" x14ac:dyDescent="0.25">
      <c r="A135" s="517"/>
      <c r="B135" s="518"/>
      <c r="C135" s="76" t="s">
        <v>292</v>
      </c>
      <c r="D135" s="77" t="s">
        <v>5492</v>
      </c>
      <c r="E135" s="77" t="s">
        <v>293</v>
      </c>
      <c r="F135" s="562"/>
      <c r="G135" s="562"/>
    </row>
    <row r="136" spans="1:7" ht="63" x14ac:dyDescent="0.25">
      <c r="A136" s="517"/>
      <c r="B136" s="518"/>
      <c r="C136" s="76" t="s">
        <v>294</v>
      </c>
      <c r="D136" s="77" t="s">
        <v>5494</v>
      </c>
      <c r="E136" s="77" t="s">
        <v>5493</v>
      </c>
      <c r="F136" s="562"/>
      <c r="G136" s="562"/>
    </row>
    <row r="137" spans="1:7" s="513" customFormat="1" x14ac:dyDescent="0.25">
      <c r="A137" s="678" t="s">
        <v>4981</v>
      </c>
      <c r="B137" s="678"/>
      <c r="C137" s="680"/>
      <c r="D137" s="680"/>
      <c r="E137" s="680"/>
      <c r="F137" s="560"/>
      <c r="G137" s="560"/>
    </row>
    <row r="138" spans="1:7" s="520" customFormat="1" ht="63" x14ac:dyDescent="0.25">
      <c r="A138" s="518"/>
      <c r="B138" s="519" t="s">
        <v>1026</v>
      </c>
      <c r="C138" s="553" t="s">
        <v>1060</v>
      </c>
      <c r="D138" s="553" t="s">
        <v>1061</v>
      </c>
      <c r="E138" s="553" t="s">
        <v>1062</v>
      </c>
      <c r="F138" s="561">
        <v>2.67</v>
      </c>
      <c r="G138" s="561">
        <v>4</v>
      </c>
    </row>
    <row r="139" spans="1:7" ht="31.5" x14ac:dyDescent="0.25">
      <c r="A139" s="517"/>
      <c r="B139" s="518"/>
      <c r="C139" s="76" t="s">
        <v>1063</v>
      </c>
      <c r="D139" s="76" t="s">
        <v>1064</v>
      </c>
      <c r="E139" s="77" t="s">
        <v>1065</v>
      </c>
      <c r="F139" s="562"/>
      <c r="G139" s="562"/>
    </row>
    <row r="140" spans="1:7" ht="47.25" x14ac:dyDescent="0.25">
      <c r="A140" s="517"/>
      <c r="B140" s="518"/>
      <c r="C140" s="76" t="s">
        <v>1066</v>
      </c>
      <c r="D140" s="76" t="s">
        <v>5247</v>
      </c>
      <c r="E140" s="77" t="s">
        <v>1068</v>
      </c>
      <c r="F140" s="562"/>
      <c r="G140" s="562"/>
    </row>
    <row r="141" spans="1:7" ht="47.25" x14ac:dyDescent="0.25">
      <c r="A141" s="517"/>
      <c r="B141" s="518"/>
      <c r="C141" s="76" t="s">
        <v>1069</v>
      </c>
      <c r="D141" s="76" t="s">
        <v>5248</v>
      </c>
      <c r="E141" s="77" t="s">
        <v>1071</v>
      </c>
      <c r="F141" s="562"/>
      <c r="G141" s="562"/>
    </row>
    <row r="142" spans="1:7" ht="47.25" x14ac:dyDescent="0.25">
      <c r="A142" s="517"/>
      <c r="B142" s="518"/>
      <c r="C142" s="76" t="s">
        <v>1072</v>
      </c>
      <c r="D142" s="76" t="s">
        <v>1073</v>
      </c>
      <c r="E142" s="77" t="s">
        <v>5245</v>
      </c>
      <c r="F142" s="562"/>
      <c r="G142" s="562"/>
    </row>
    <row r="143" spans="1:7" s="513" customFormat="1" x14ac:dyDescent="0.25">
      <c r="A143" s="724" t="s">
        <v>4982</v>
      </c>
      <c r="B143" s="724"/>
      <c r="C143" s="724"/>
      <c r="D143" s="724"/>
      <c r="E143" s="724"/>
      <c r="F143" s="724"/>
      <c r="G143" s="724"/>
    </row>
    <row r="144" spans="1:7" s="520" customFormat="1" ht="47.25" x14ac:dyDescent="0.25">
      <c r="A144" s="518"/>
      <c r="B144" s="519" t="s">
        <v>331</v>
      </c>
      <c r="C144" s="553" t="s">
        <v>440</v>
      </c>
      <c r="D144" s="553" t="s">
        <v>441</v>
      </c>
      <c r="E144" s="553" t="s">
        <v>442</v>
      </c>
      <c r="F144" s="561">
        <v>15</v>
      </c>
      <c r="G144" s="561">
        <v>30</v>
      </c>
    </row>
    <row r="145" spans="1:7" s="1124" customFormat="1" ht="47.25" x14ac:dyDescent="0.25">
      <c r="A145" s="521"/>
      <c r="B145" s="516"/>
      <c r="C145" s="198" t="s">
        <v>443</v>
      </c>
      <c r="D145" s="199" t="s">
        <v>444</v>
      </c>
      <c r="E145" s="199" t="s">
        <v>4770</v>
      </c>
      <c r="F145" s="562"/>
      <c r="G145" s="562"/>
    </row>
    <row r="146" spans="1:7" ht="31.5" x14ac:dyDescent="0.25">
      <c r="A146" s="517"/>
      <c r="B146" s="518"/>
      <c r="C146" s="1128" t="s">
        <v>446</v>
      </c>
      <c r="D146" s="1129" t="s">
        <v>447</v>
      </c>
      <c r="E146" s="1129" t="s">
        <v>448</v>
      </c>
      <c r="F146" s="1113"/>
      <c r="G146" s="1113"/>
    </row>
    <row r="147" spans="1:7" ht="31.5" x14ac:dyDescent="0.25">
      <c r="A147" s="517"/>
      <c r="B147" s="518"/>
      <c r="C147" s="198" t="s">
        <v>449</v>
      </c>
      <c r="D147" s="199" t="s">
        <v>450</v>
      </c>
      <c r="E147" s="199" t="s">
        <v>451</v>
      </c>
      <c r="F147" s="562"/>
      <c r="G147" s="562"/>
    </row>
    <row r="148" spans="1:7" ht="47.25" x14ac:dyDescent="0.25">
      <c r="A148" s="517"/>
      <c r="B148" s="518"/>
      <c r="C148" s="198" t="s">
        <v>452</v>
      </c>
      <c r="D148" s="199" t="s">
        <v>453</v>
      </c>
      <c r="E148" s="199" t="s">
        <v>454</v>
      </c>
      <c r="F148" s="562"/>
      <c r="G148" s="562"/>
    </row>
    <row r="149" spans="1:7" ht="31.5" x14ac:dyDescent="0.25">
      <c r="A149" s="517"/>
      <c r="B149" s="518"/>
      <c r="C149" s="198" t="s">
        <v>455</v>
      </c>
      <c r="D149" s="199" t="s">
        <v>456</v>
      </c>
      <c r="E149" s="199" t="s">
        <v>457</v>
      </c>
      <c r="F149" s="562"/>
      <c r="G149" s="562"/>
    </row>
    <row r="150" spans="1:7" s="513" customFormat="1" ht="31.5" x14ac:dyDescent="0.25">
      <c r="A150" s="724" t="s">
        <v>4983</v>
      </c>
      <c r="B150" s="724"/>
      <c r="C150" s="724"/>
      <c r="D150" s="724"/>
      <c r="E150" s="724"/>
      <c r="F150" s="724"/>
      <c r="G150" s="724"/>
    </row>
    <row r="151" spans="1:7" s="520" customFormat="1" ht="31.5" x14ac:dyDescent="0.25">
      <c r="A151" s="518"/>
      <c r="B151" s="519" t="s">
        <v>1026</v>
      </c>
      <c r="C151" s="553" t="s">
        <v>1045</v>
      </c>
      <c r="D151" s="553" t="s">
        <v>1046</v>
      </c>
      <c r="E151" s="553" t="s">
        <v>1047</v>
      </c>
      <c r="F151" s="561">
        <v>0</v>
      </c>
      <c r="G151" s="561">
        <v>100</v>
      </c>
    </row>
    <row r="152" spans="1:7" ht="47.25" x14ac:dyDescent="0.25">
      <c r="A152" s="517"/>
      <c r="B152" s="518"/>
      <c r="C152" s="76" t="s">
        <v>1048</v>
      </c>
      <c r="D152" s="76" t="s">
        <v>1049</v>
      </c>
      <c r="E152" s="77" t="s">
        <v>3635</v>
      </c>
      <c r="F152" s="562"/>
      <c r="G152" s="562"/>
    </row>
    <row r="153" spans="1:7" ht="47.25" x14ac:dyDescent="0.25">
      <c r="A153" s="517"/>
      <c r="B153" s="518"/>
      <c r="C153" s="76" t="s">
        <v>1051</v>
      </c>
      <c r="D153" s="76" t="s">
        <v>1052</v>
      </c>
      <c r="E153" s="77" t="s">
        <v>3636</v>
      </c>
      <c r="F153" s="562"/>
      <c r="G153" s="562"/>
    </row>
    <row r="154" spans="1:7" ht="47.25" x14ac:dyDescent="0.25">
      <c r="A154" s="517"/>
      <c r="B154" s="518"/>
      <c r="C154" s="76" t="s">
        <v>1054</v>
      </c>
      <c r="D154" s="77" t="s">
        <v>1055</v>
      </c>
      <c r="E154" s="77" t="s">
        <v>3637</v>
      </c>
      <c r="F154" s="562"/>
      <c r="G154" s="562"/>
    </row>
    <row r="155" spans="1:7" ht="47.25" x14ac:dyDescent="0.25">
      <c r="A155" s="517"/>
      <c r="B155" s="518"/>
      <c r="C155" s="76" t="s">
        <v>1057</v>
      </c>
      <c r="D155" s="76" t="s">
        <v>1058</v>
      </c>
      <c r="E155" s="77" t="s">
        <v>3638</v>
      </c>
      <c r="F155" s="562"/>
      <c r="G155" s="562"/>
    </row>
    <row r="156" spans="1:7" s="520" customFormat="1" ht="47.25" x14ac:dyDescent="0.25">
      <c r="A156" s="518"/>
      <c r="B156" s="519" t="s">
        <v>331</v>
      </c>
      <c r="C156" s="553" t="s">
        <v>332</v>
      </c>
      <c r="D156" s="553" t="s">
        <v>333</v>
      </c>
      <c r="E156" s="553" t="s">
        <v>334</v>
      </c>
      <c r="F156" s="561">
        <v>100</v>
      </c>
      <c r="G156" s="561">
        <v>100</v>
      </c>
    </row>
    <row r="157" spans="1:7" ht="47.25" x14ac:dyDescent="0.25">
      <c r="A157" s="517"/>
      <c r="B157" s="518"/>
      <c r="C157" s="198" t="s">
        <v>335</v>
      </c>
      <c r="D157" s="199" t="s">
        <v>336</v>
      </c>
      <c r="E157" s="199" t="s">
        <v>4756</v>
      </c>
      <c r="F157" s="562"/>
      <c r="G157" s="562"/>
    </row>
    <row r="158" spans="1:7" x14ac:dyDescent="0.25">
      <c r="A158" s="517"/>
      <c r="B158" s="518"/>
      <c r="C158" s="198" t="s">
        <v>338</v>
      </c>
      <c r="D158" s="199" t="s">
        <v>4757</v>
      </c>
      <c r="E158" s="199" t="s">
        <v>339</v>
      </c>
      <c r="F158" s="562"/>
      <c r="G158" s="562"/>
    </row>
    <row r="159" spans="1:7" s="513" customFormat="1" x14ac:dyDescent="0.25">
      <c r="A159" s="724" t="s">
        <v>4984</v>
      </c>
      <c r="B159" s="724"/>
      <c r="C159" s="724"/>
      <c r="D159" s="724"/>
      <c r="E159" s="724"/>
      <c r="F159" s="724"/>
      <c r="G159" s="724"/>
    </row>
    <row r="160" spans="1:7" s="753" customFormat="1" ht="63" x14ac:dyDescent="0.25">
      <c r="A160" s="731"/>
      <c r="B160" s="750" t="s">
        <v>128</v>
      </c>
      <c r="C160" s="751" t="s">
        <v>149</v>
      </c>
      <c r="D160" s="751" t="s">
        <v>150</v>
      </c>
      <c r="E160" s="751" t="s">
        <v>151</v>
      </c>
      <c r="F160" s="752" t="s">
        <v>3303</v>
      </c>
      <c r="G160" s="752" t="s">
        <v>3303</v>
      </c>
    </row>
    <row r="161" spans="1:7" ht="63" x14ac:dyDescent="0.25">
      <c r="A161" s="517"/>
      <c r="B161" s="518"/>
      <c r="C161" s="76" t="s">
        <v>152</v>
      </c>
      <c r="D161" s="76" t="s">
        <v>153</v>
      </c>
      <c r="E161" s="77" t="s">
        <v>154</v>
      </c>
      <c r="F161" s="562"/>
      <c r="G161" s="562"/>
    </row>
    <row r="162" spans="1:7" ht="47.25" x14ac:dyDescent="0.25">
      <c r="A162" s="517"/>
      <c r="B162" s="518"/>
      <c r="C162" s="76" t="s">
        <v>155</v>
      </c>
      <c r="D162" s="76" t="s">
        <v>156</v>
      </c>
      <c r="E162" s="77" t="s">
        <v>3574</v>
      </c>
      <c r="F162" s="562"/>
      <c r="G162" s="562"/>
    </row>
    <row r="163" spans="1:7" ht="31.5" x14ac:dyDescent="0.25">
      <c r="A163" s="517"/>
      <c r="B163" s="518"/>
      <c r="C163" s="76" t="s">
        <v>158</v>
      </c>
      <c r="D163" s="77" t="s">
        <v>5198</v>
      </c>
      <c r="E163" s="77" t="s">
        <v>5194</v>
      </c>
      <c r="F163" s="562"/>
      <c r="G163" s="562"/>
    </row>
    <row r="164" spans="1:7" ht="31.5" x14ac:dyDescent="0.25">
      <c r="A164" s="517"/>
      <c r="B164" s="518"/>
      <c r="C164" s="76" t="s">
        <v>161</v>
      </c>
      <c r="D164" s="76" t="s">
        <v>162</v>
      </c>
      <c r="E164" s="77" t="s">
        <v>163</v>
      </c>
      <c r="F164" s="562"/>
      <c r="G164" s="562"/>
    </row>
    <row r="165" spans="1:7" ht="47.25" x14ac:dyDescent="0.25">
      <c r="A165" s="517"/>
      <c r="B165" s="518"/>
      <c r="C165" s="76" t="s">
        <v>164</v>
      </c>
      <c r="D165" s="76" t="s">
        <v>5230</v>
      </c>
      <c r="E165" s="77" t="s">
        <v>166</v>
      </c>
      <c r="F165" s="562"/>
      <c r="G165" s="562"/>
    </row>
    <row r="166" spans="1:7" ht="31.5" x14ac:dyDescent="0.25">
      <c r="A166" s="517"/>
      <c r="B166" s="518"/>
      <c r="C166" s="76" t="s">
        <v>167</v>
      </c>
      <c r="D166" s="76" t="s">
        <v>168</v>
      </c>
      <c r="E166" s="77" t="s">
        <v>5195</v>
      </c>
      <c r="F166" s="562"/>
      <c r="G166" s="562"/>
    </row>
    <row r="167" spans="1:7" ht="31.5" x14ac:dyDescent="0.25">
      <c r="A167" s="517"/>
      <c r="B167" s="518"/>
      <c r="C167" s="76" t="s">
        <v>170</v>
      </c>
      <c r="D167" s="76" t="s">
        <v>171</v>
      </c>
      <c r="E167" s="77" t="s">
        <v>3660</v>
      </c>
      <c r="F167" s="562"/>
      <c r="G167" s="562"/>
    </row>
    <row r="168" spans="1:7" ht="63" x14ac:dyDescent="0.25">
      <c r="A168" s="517"/>
      <c r="B168" s="518"/>
      <c r="C168" s="76" t="s">
        <v>173</v>
      </c>
      <c r="D168" s="76" t="s">
        <v>5231</v>
      </c>
      <c r="E168" s="77" t="s">
        <v>3576</v>
      </c>
      <c r="F168" s="562"/>
      <c r="G168" s="562"/>
    </row>
    <row r="169" spans="1:7" ht="31.5" x14ac:dyDescent="0.25">
      <c r="A169" s="517"/>
      <c r="B169" s="518"/>
      <c r="C169" s="76" t="s">
        <v>176</v>
      </c>
      <c r="D169" s="77" t="s">
        <v>5232</v>
      </c>
      <c r="E169" s="77" t="s">
        <v>3902</v>
      </c>
      <c r="F169" s="562"/>
      <c r="G169" s="562"/>
    </row>
    <row r="170" spans="1:7" ht="31.5" x14ac:dyDescent="0.25">
      <c r="A170" s="517"/>
      <c r="B170" s="518"/>
      <c r="C170" s="76" t="s">
        <v>178</v>
      </c>
      <c r="D170" s="77" t="s">
        <v>179</v>
      </c>
      <c r="E170" s="77" t="s">
        <v>180</v>
      </c>
      <c r="F170" s="562"/>
      <c r="G170" s="562"/>
    </row>
    <row r="171" spans="1:7" ht="78.75" x14ac:dyDescent="0.25">
      <c r="A171" s="517"/>
      <c r="B171" s="518"/>
      <c r="C171" s="76" t="s">
        <v>181</v>
      </c>
      <c r="D171" s="76" t="s">
        <v>171</v>
      </c>
      <c r="E171" s="77" t="s">
        <v>5196</v>
      </c>
      <c r="F171" s="562"/>
      <c r="G171" s="562"/>
    </row>
    <row r="172" spans="1:7" ht="47.25" x14ac:dyDescent="0.25">
      <c r="A172" s="517"/>
      <c r="B172" s="518"/>
      <c r="C172" s="76" t="s">
        <v>183</v>
      </c>
      <c r="D172" s="76" t="s">
        <v>184</v>
      </c>
      <c r="E172" s="77" t="s">
        <v>3580</v>
      </c>
      <c r="F172" s="562"/>
      <c r="G172" s="562"/>
    </row>
    <row r="173" spans="1:7" ht="47.25" x14ac:dyDescent="0.25">
      <c r="A173" s="517"/>
      <c r="B173" s="518"/>
      <c r="C173" s="76" t="s">
        <v>186</v>
      </c>
      <c r="D173" s="76" t="s">
        <v>187</v>
      </c>
      <c r="E173" s="77" t="s">
        <v>3862</v>
      </c>
      <c r="F173" s="562"/>
      <c r="G173" s="562"/>
    </row>
    <row r="174" spans="1:7" ht="47.25" x14ac:dyDescent="0.25">
      <c r="A174" s="517"/>
      <c r="B174" s="518"/>
      <c r="C174" s="76" t="s">
        <v>189</v>
      </c>
      <c r="D174" s="76" t="s">
        <v>190</v>
      </c>
      <c r="E174" s="77" t="s">
        <v>191</v>
      </c>
      <c r="F174" s="562"/>
      <c r="G174" s="562"/>
    </row>
    <row r="175" spans="1:7" ht="31.5" x14ac:dyDescent="0.25">
      <c r="A175" s="517"/>
      <c r="B175" s="518"/>
      <c r="C175" s="76" t="s">
        <v>192</v>
      </c>
      <c r="D175" s="76" t="s">
        <v>193</v>
      </c>
      <c r="E175" s="77" t="s">
        <v>5233</v>
      </c>
      <c r="F175" s="562"/>
      <c r="G175" s="562"/>
    </row>
    <row r="176" spans="1:7" ht="31.5" x14ac:dyDescent="0.25">
      <c r="A176" s="517"/>
      <c r="B176" s="518"/>
      <c r="C176" s="76" t="s">
        <v>195</v>
      </c>
      <c r="D176" s="76" t="s">
        <v>196</v>
      </c>
      <c r="E176" s="77" t="s">
        <v>197</v>
      </c>
      <c r="F176" s="562"/>
      <c r="G176" s="562"/>
    </row>
    <row r="177" spans="1:7" ht="31.5" x14ac:dyDescent="0.25">
      <c r="A177" s="517"/>
      <c r="B177" s="518"/>
      <c r="C177" s="76" t="s">
        <v>198</v>
      </c>
      <c r="D177" s="76" t="s">
        <v>199</v>
      </c>
      <c r="E177" s="77" t="s">
        <v>200</v>
      </c>
      <c r="F177" s="562"/>
      <c r="G177" s="562"/>
    </row>
    <row r="178" spans="1:7" ht="31.5" x14ac:dyDescent="0.25">
      <c r="A178" s="517"/>
      <c r="B178" s="518"/>
      <c r="C178" s="76" t="s">
        <v>201</v>
      </c>
      <c r="D178" s="76" t="s">
        <v>202</v>
      </c>
      <c r="E178" s="77" t="s">
        <v>5234</v>
      </c>
      <c r="F178" s="562"/>
      <c r="G178" s="562"/>
    </row>
    <row r="179" spans="1:7" ht="47.25" x14ac:dyDescent="0.25">
      <c r="A179" s="517"/>
      <c r="B179" s="518"/>
      <c r="C179" s="76" t="s">
        <v>204</v>
      </c>
      <c r="D179" s="76" t="s">
        <v>205</v>
      </c>
      <c r="E179" s="77" t="s">
        <v>206</v>
      </c>
      <c r="F179" s="562"/>
      <c r="G179" s="562"/>
    </row>
    <row r="180" spans="1:7" s="1124" customFormat="1" ht="31.5" x14ac:dyDescent="0.25">
      <c r="A180" s="521"/>
      <c r="B180" s="516"/>
      <c r="C180" s="76" t="s">
        <v>207</v>
      </c>
      <c r="D180" s="77" t="s">
        <v>5235</v>
      </c>
      <c r="E180" s="77" t="s">
        <v>3784</v>
      </c>
      <c r="F180" s="562"/>
      <c r="G180" s="562"/>
    </row>
    <row r="181" spans="1:7" ht="31.5" x14ac:dyDescent="0.25">
      <c r="A181" s="517"/>
      <c r="B181" s="518"/>
      <c r="C181" s="1107" t="s">
        <v>209</v>
      </c>
      <c r="D181" s="1107" t="s">
        <v>210</v>
      </c>
      <c r="E181" s="1108" t="s">
        <v>211</v>
      </c>
      <c r="F181" s="1113"/>
      <c r="G181" s="1113"/>
    </row>
    <row r="182" spans="1:7" s="522" customFormat="1" ht="31.5" x14ac:dyDescent="0.25">
      <c r="A182" s="518"/>
      <c r="B182" s="518"/>
      <c r="C182" s="76" t="s">
        <v>212</v>
      </c>
      <c r="D182" s="76" t="s">
        <v>213</v>
      </c>
      <c r="E182" s="77" t="s">
        <v>214</v>
      </c>
      <c r="F182" s="561"/>
      <c r="G182" s="561"/>
    </row>
    <row r="183" spans="1:7" ht="47.25" x14ac:dyDescent="0.25">
      <c r="A183" s="517"/>
      <c r="B183" s="518"/>
      <c r="C183" s="76" t="s">
        <v>215</v>
      </c>
      <c r="D183" s="76" t="s">
        <v>216</v>
      </c>
      <c r="E183" s="77" t="s">
        <v>217</v>
      </c>
      <c r="F183" s="562"/>
      <c r="G183" s="562"/>
    </row>
    <row r="184" spans="1:7" ht="47.25" x14ac:dyDescent="0.25">
      <c r="A184" s="517"/>
      <c r="B184" s="518"/>
      <c r="C184" s="76" t="s">
        <v>218</v>
      </c>
      <c r="D184" s="76" t="s">
        <v>219</v>
      </c>
      <c r="E184" s="77" t="s">
        <v>220</v>
      </c>
      <c r="F184" s="562"/>
      <c r="G184" s="562"/>
    </row>
    <row r="185" spans="1:7" ht="31.5" x14ac:dyDescent="0.25">
      <c r="A185" s="517"/>
      <c r="B185" s="518"/>
      <c r="C185" s="76" t="s">
        <v>221</v>
      </c>
      <c r="D185" s="77" t="s">
        <v>3868</v>
      </c>
      <c r="E185" s="77" t="s">
        <v>222</v>
      </c>
      <c r="F185" s="562"/>
      <c r="G185" s="562"/>
    </row>
    <row r="186" spans="1:7" ht="31.5" x14ac:dyDescent="0.25">
      <c r="A186" s="517"/>
      <c r="B186" s="518"/>
      <c r="C186" s="76" t="s">
        <v>223</v>
      </c>
      <c r="D186" s="76" t="s">
        <v>224</v>
      </c>
      <c r="E186" s="77" t="s">
        <v>225</v>
      </c>
      <c r="F186" s="562"/>
      <c r="G186" s="562"/>
    </row>
    <row r="187" spans="1:7" ht="63" x14ac:dyDescent="0.25">
      <c r="A187" s="517"/>
      <c r="B187" s="518"/>
      <c r="C187" s="76" t="s">
        <v>226</v>
      </c>
      <c r="D187" s="77" t="s">
        <v>5236</v>
      </c>
      <c r="E187" s="77" t="s">
        <v>227</v>
      </c>
      <c r="F187" s="562"/>
      <c r="G187" s="562"/>
    </row>
    <row r="188" spans="1:7" s="512" customFormat="1" x14ac:dyDescent="0.25">
      <c r="A188" s="681" t="s">
        <v>4985</v>
      </c>
      <c r="B188" s="681"/>
      <c r="C188" s="681"/>
      <c r="D188" s="681"/>
      <c r="E188" s="681"/>
      <c r="F188" s="681"/>
      <c r="G188" s="681"/>
    </row>
    <row r="189" spans="1:7" s="513" customFormat="1" x14ac:dyDescent="0.25">
      <c r="A189" s="682" t="s">
        <v>4986</v>
      </c>
      <c r="B189" s="682"/>
      <c r="C189" s="682"/>
      <c r="D189" s="682"/>
      <c r="E189" s="682"/>
      <c r="F189" s="682"/>
      <c r="G189" s="682"/>
    </row>
    <row r="190" spans="1:7" s="520" customFormat="1" ht="47.25" x14ac:dyDescent="0.25">
      <c r="A190" s="518"/>
      <c r="B190" s="720" t="s">
        <v>3344</v>
      </c>
      <c r="C190" s="719" t="s">
        <v>2431</v>
      </c>
      <c r="D190" s="719" t="s">
        <v>2432</v>
      </c>
      <c r="E190" s="650" t="s">
        <v>3363</v>
      </c>
      <c r="F190" s="683" t="s">
        <v>4017</v>
      </c>
      <c r="G190" s="684">
        <v>100</v>
      </c>
    </row>
    <row r="191" spans="1:7" ht="47.25" x14ac:dyDescent="0.25">
      <c r="A191" s="517"/>
      <c r="B191" s="518"/>
      <c r="C191" s="592" t="s">
        <v>2434</v>
      </c>
      <c r="D191" s="592" t="s">
        <v>2435</v>
      </c>
      <c r="E191" s="592" t="s">
        <v>5170</v>
      </c>
      <c r="F191" s="565"/>
      <c r="G191" s="565"/>
    </row>
    <row r="192" spans="1:7" ht="31.5" x14ac:dyDescent="0.25">
      <c r="A192" s="517"/>
      <c r="B192" s="518"/>
      <c r="C192" s="592" t="s">
        <v>2436</v>
      </c>
      <c r="D192" s="592" t="s">
        <v>2437</v>
      </c>
      <c r="E192" s="592" t="s">
        <v>2438</v>
      </c>
      <c r="F192" s="565"/>
      <c r="G192" s="565"/>
    </row>
    <row r="193" spans="1:7" ht="31.5" x14ac:dyDescent="0.25">
      <c r="A193" s="517"/>
      <c r="B193" s="518"/>
      <c r="C193" s="592" t="s">
        <v>2439</v>
      </c>
      <c r="D193" s="592" t="s">
        <v>2440</v>
      </c>
      <c r="E193" s="592" t="s">
        <v>2441</v>
      </c>
      <c r="F193" s="565"/>
      <c r="G193" s="565"/>
    </row>
    <row r="194" spans="1:7" ht="31.5" x14ac:dyDescent="0.25">
      <c r="A194" s="517"/>
      <c r="B194" s="518"/>
      <c r="C194" s="592" t="s">
        <v>2442</v>
      </c>
      <c r="D194" s="592" t="s">
        <v>2443</v>
      </c>
      <c r="E194" s="592" t="s">
        <v>2444</v>
      </c>
      <c r="F194" s="565"/>
      <c r="G194" s="565"/>
    </row>
    <row r="195" spans="1:7" ht="31.5" x14ac:dyDescent="0.25">
      <c r="A195" s="517"/>
      <c r="B195" s="518"/>
      <c r="C195" s="592" t="s">
        <v>2445</v>
      </c>
      <c r="D195" s="592" t="s">
        <v>2446</v>
      </c>
      <c r="E195" s="592" t="s">
        <v>5171</v>
      </c>
      <c r="F195" s="565"/>
      <c r="G195" s="565"/>
    </row>
    <row r="196" spans="1:7" ht="31.5" x14ac:dyDescent="0.25">
      <c r="A196" s="517"/>
      <c r="B196" s="518"/>
      <c r="C196" s="592" t="s">
        <v>2448</v>
      </c>
      <c r="D196" s="592" t="s">
        <v>2449</v>
      </c>
      <c r="E196" s="592" t="s">
        <v>5172</v>
      </c>
      <c r="F196" s="565"/>
      <c r="G196" s="565"/>
    </row>
    <row r="197" spans="1:7" s="513" customFormat="1" x14ac:dyDescent="0.25">
      <c r="A197" s="682" t="s">
        <v>4987</v>
      </c>
      <c r="B197" s="682"/>
      <c r="C197" s="682"/>
      <c r="D197" s="682"/>
      <c r="E197" s="682"/>
      <c r="F197" s="682"/>
      <c r="G197" s="682"/>
    </row>
    <row r="198" spans="1:7" s="520" customFormat="1" ht="31.5" x14ac:dyDescent="0.25">
      <c r="A198" s="518"/>
      <c r="B198" s="519" t="s">
        <v>794</v>
      </c>
      <c r="C198" s="553" t="s">
        <v>911</v>
      </c>
      <c r="D198" s="527" t="s">
        <v>912</v>
      </c>
      <c r="E198" s="553" t="s">
        <v>913</v>
      </c>
      <c r="F198" s="683">
        <v>52.94</v>
      </c>
      <c r="G198" s="683">
        <v>72</v>
      </c>
    </row>
    <row r="199" spans="1:7" ht="31.5" x14ac:dyDescent="0.25">
      <c r="A199" s="517"/>
      <c r="B199" s="518"/>
      <c r="C199" s="76" t="s">
        <v>914</v>
      </c>
      <c r="D199" s="591" t="s">
        <v>915</v>
      </c>
      <c r="E199" s="592" t="s">
        <v>916</v>
      </c>
      <c r="F199" s="565"/>
      <c r="G199" s="565"/>
    </row>
    <row r="200" spans="1:7" ht="31.5" x14ac:dyDescent="0.25">
      <c r="A200" s="517"/>
      <c r="B200" s="518"/>
      <c r="C200" s="76" t="s">
        <v>917</v>
      </c>
      <c r="D200" s="591" t="s">
        <v>5173</v>
      </c>
      <c r="E200" s="592" t="s">
        <v>5213</v>
      </c>
      <c r="F200" s="565"/>
      <c r="G200" s="565"/>
    </row>
    <row r="201" spans="1:7" ht="47.25" x14ac:dyDescent="0.25">
      <c r="A201" s="517"/>
      <c r="B201" s="518"/>
      <c r="C201" s="76" t="s">
        <v>920</v>
      </c>
      <c r="D201" s="591" t="s">
        <v>5174</v>
      </c>
      <c r="E201" s="592" t="s">
        <v>5214</v>
      </c>
      <c r="F201" s="565"/>
      <c r="G201" s="565"/>
    </row>
    <row r="202" spans="1:7" s="520" customFormat="1" ht="63" x14ac:dyDescent="0.25">
      <c r="A202" s="518"/>
      <c r="B202" s="519" t="s">
        <v>1491</v>
      </c>
      <c r="C202" s="553" t="s">
        <v>1592</v>
      </c>
      <c r="D202" s="555" t="s">
        <v>1593</v>
      </c>
      <c r="E202" s="553" t="s">
        <v>1594</v>
      </c>
      <c r="F202" s="566">
        <v>0</v>
      </c>
      <c r="G202" s="566">
        <v>100</v>
      </c>
    </row>
    <row r="203" spans="1:7" ht="31.5" x14ac:dyDescent="0.25">
      <c r="A203" s="517"/>
      <c r="B203" s="518"/>
      <c r="C203" s="198" t="s">
        <v>1595</v>
      </c>
      <c r="D203" s="198" t="s">
        <v>5544</v>
      </c>
      <c r="E203" s="199" t="s">
        <v>4842</v>
      </c>
      <c r="F203" s="565"/>
      <c r="G203" s="565"/>
    </row>
    <row r="204" spans="1:7" s="513" customFormat="1" x14ac:dyDescent="0.25">
      <c r="A204" s="682" t="s">
        <v>4988</v>
      </c>
      <c r="B204" s="682"/>
      <c r="C204" s="682"/>
      <c r="D204" s="682"/>
      <c r="E204" s="682"/>
      <c r="F204" s="682"/>
      <c r="G204" s="682"/>
    </row>
    <row r="205" spans="1:7" s="520" customFormat="1" ht="47.25" x14ac:dyDescent="0.25">
      <c r="A205" s="518"/>
      <c r="B205" s="1041" t="s">
        <v>3344</v>
      </c>
      <c r="C205" s="1045" t="s">
        <v>2506</v>
      </c>
      <c r="D205" s="1043" t="s">
        <v>2507</v>
      </c>
      <c r="E205" s="650" t="s">
        <v>3345</v>
      </c>
      <c r="F205" s="651" t="s">
        <v>3947</v>
      </c>
      <c r="G205" s="652">
        <v>100</v>
      </c>
    </row>
    <row r="206" spans="1:7" s="520" customFormat="1" ht="47.25" x14ac:dyDescent="0.25">
      <c r="A206" s="518"/>
      <c r="B206" s="1042"/>
      <c r="C206" s="1046"/>
      <c r="D206" s="1044"/>
      <c r="E206" s="650" t="s">
        <v>3346</v>
      </c>
      <c r="F206" s="651" t="s">
        <v>3953</v>
      </c>
      <c r="G206" s="652" t="s">
        <v>3347</v>
      </c>
    </row>
    <row r="207" spans="1:7" s="520" customFormat="1" ht="31.5" x14ac:dyDescent="0.25">
      <c r="A207" s="518"/>
      <c r="B207" s="1042"/>
      <c r="C207" s="1046"/>
      <c r="D207" s="1044"/>
      <c r="E207" s="650" t="s">
        <v>3348</v>
      </c>
      <c r="F207" s="651" t="s">
        <v>3959</v>
      </c>
      <c r="G207" s="652" t="s">
        <v>3349</v>
      </c>
    </row>
    <row r="208" spans="1:7" s="520" customFormat="1" ht="31.5" x14ac:dyDescent="0.25">
      <c r="A208" s="518"/>
      <c r="B208" s="1042"/>
      <c r="C208" s="1046"/>
      <c r="D208" s="1044"/>
      <c r="E208" s="650" t="s">
        <v>3350</v>
      </c>
      <c r="F208" s="651" t="s">
        <v>3982</v>
      </c>
      <c r="G208" s="652" t="s">
        <v>3355</v>
      </c>
    </row>
    <row r="209" spans="1:7" s="520" customFormat="1" ht="31.5" x14ac:dyDescent="0.25">
      <c r="A209" s="518"/>
      <c r="B209" s="1042"/>
      <c r="C209" s="1046"/>
      <c r="D209" s="1044"/>
      <c r="E209" s="650" t="s">
        <v>3356</v>
      </c>
      <c r="F209" s="651" t="s">
        <v>3988</v>
      </c>
      <c r="G209" s="652">
        <v>75</v>
      </c>
    </row>
    <row r="210" spans="1:7" s="520" customFormat="1" ht="63" x14ac:dyDescent="0.25">
      <c r="A210" s="518"/>
      <c r="B210" s="1042"/>
      <c r="C210" s="1046"/>
      <c r="D210" s="1044"/>
      <c r="E210" s="650" t="s">
        <v>3353</v>
      </c>
      <c r="F210" s="651" t="s">
        <v>3977</v>
      </c>
      <c r="G210" s="652" t="s">
        <v>3354</v>
      </c>
    </row>
    <row r="211" spans="1:7" s="520" customFormat="1" ht="47.25" x14ac:dyDescent="0.25">
      <c r="A211" s="518"/>
      <c r="B211" s="1042"/>
      <c r="C211" s="1046"/>
      <c r="D211" s="1044"/>
      <c r="E211" s="650" t="s">
        <v>3357</v>
      </c>
      <c r="F211" s="651" t="s">
        <v>3993</v>
      </c>
      <c r="G211" s="652">
        <v>6</v>
      </c>
    </row>
    <row r="212" spans="1:7" s="520" customFormat="1" ht="31.5" x14ac:dyDescent="0.25">
      <c r="A212" s="518"/>
      <c r="B212" s="1042"/>
      <c r="C212" s="1046"/>
      <c r="D212" s="1044"/>
      <c r="E212" s="728" t="s">
        <v>3358</v>
      </c>
      <c r="F212" s="651" t="s">
        <v>3999</v>
      </c>
      <c r="G212" s="652" t="s">
        <v>3359</v>
      </c>
    </row>
    <row r="213" spans="1:7" ht="47.25" x14ac:dyDescent="0.25">
      <c r="A213" s="517"/>
      <c r="B213" s="1042"/>
      <c r="C213" s="76" t="s">
        <v>358</v>
      </c>
      <c r="D213" s="77" t="s">
        <v>2453</v>
      </c>
      <c r="E213" s="77" t="s">
        <v>3693</v>
      </c>
      <c r="F213" s="565"/>
      <c r="G213" s="565"/>
    </row>
    <row r="214" spans="1:7" ht="31.5" x14ac:dyDescent="0.25">
      <c r="A214" s="517"/>
      <c r="B214" s="1042"/>
      <c r="C214" s="76" t="s">
        <v>2455</v>
      </c>
      <c r="D214" s="76" t="s">
        <v>5275</v>
      </c>
      <c r="E214" s="77" t="s">
        <v>3725</v>
      </c>
      <c r="F214" s="565"/>
      <c r="G214" s="565"/>
    </row>
    <row r="215" spans="1:7" ht="63" x14ac:dyDescent="0.25">
      <c r="A215" s="517"/>
      <c r="B215" s="1042"/>
      <c r="C215" s="76" t="s">
        <v>2458</v>
      </c>
      <c r="D215" s="77" t="s">
        <v>5264</v>
      </c>
      <c r="E215" s="77" t="s">
        <v>5274</v>
      </c>
      <c r="F215" s="565"/>
      <c r="G215" s="565"/>
    </row>
    <row r="216" spans="1:7" ht="31.5" x14ac:dyDescent="0.25">
      <c r="A216" s="517"/>
      <c r="B216" s="1042"/>
      <c r="C216" s="76" t="s">
        <v>2464</v>
      </c>
      <c r="D216" s="76" t="s">
        <v>2465</v>
      </c>
      <c r="E216" s="77" t="s">
        <v>5276</v>
      </c>
      <c r="F216" s="565"/>
      <c r="G216" s="565"/>
    </row>
    <row r="217" spans="1:7" ht="31.5" x14ac:dyDescent="0.25">
      <c r="A217" s="517"/>
      <c r="B217" s="1042"/>
      <c r="C217" s="76" t="s">
        <v>2467</v>
      </c>
      <c r="D217" s="76" t="s">
        <v>2468</v>
      </c>
      <c r="E217" s="77" t="s">
        <v>2469</v>
      </c>
      <c r="F217" s="565"/>
      <c r="G217" s="565"/>
    </row>
    <row r="218" spans="1:7" ht="63" x14ac:dyDescent="0.25">
      <c r="A218" s="517"/>
      <c r="B218" s="1042"/>
      <c r="C218" s="76" t="s">
        <v>2470</v>
      </c>
      <c r="D218" s="77" t="s">
        <v>5277</v>
      </c>
      <c r="E218" s="77" t="s">
        <v>5278</v>
      </c>
      <c r="F218" s="565"/>
      <c r="G218" s="565"/>
    </row>
    <row r="219" spans="1:7" ht="47.25" x14ac:dyDescent="0.25">
      <c r="A219" s="517"/>
      <c r="B219" s="1042"/>
      <c r="C219" s="76" t="s">
        <v>2515</v>
      </c>
      <c r="D219" s="76" t="s">
        <v>2516</v>
      </c>
      <c r="E219" s="77" t="s">
        <v>3750</v>
      </c>
      <c r="F219" s="565"/>
      <c r="G219" s="565"/>
    </row>
    <row r="220" spans="1:7" ht="47.25" x14ac:dyDescent="0.25">
      <c r="A220" s="517"/>
      <c r="B220" s="1042"/>
      <c r="C220" s="76" t="s">
        <v>2518</v>
      </c>
      <c r="D220" s="77" t="s">
        <v>2519</v>
      </c>
      <c r="E220" s="77" t="s">
        <v>3758</v>
      </c>
      <c r="F220" s="565"/>
      <c r="G220" s="565"/>
    </row>
    <row r="221" spans="1:7" ht="47.25" x14ac:dyDescent="0.25">
      <c r="A221" s="517"/>
      <c r="B221" s="1042"/>
      <c r="C221" s="76" t="s">
        <v>2476</v>
      </c>
      <c r="D221" s="76" t="s">
        <v>5279</v>
      </c>
      <c r="E221" s="77" t="s">
        <v>3763</v>
      </c>
      <c r="F221" s="565"/>
      <c r="G221" s="565"/>
    </row>
    <row r="222" spans="1:7" ht="31.5" x14ac:dyDescent="0.25">
      <c r="A222" s="517"/>
      <c r="B222" s="1042"/>
      <c r="C222" s="76" t="s">
        <v>2479</v>
      </c>
      <c r="D222" s="77" t="s">
        <v>2480</v>
      </c>
      <c r="E222" s="77" t="s">
        <v>3764</v>
      </c>
      <c r="F222" s="565"/>
      <c r="G222" s="565"/>
    </row>
    <row r="223" spans="1:7" ht="47.25" x14ac:dyDescent="0.25">
      <c r="A223" s="517"/>
      <c r="B223" s="1042"/>
      <c r="C223" s="76" t="s">
        <v>2482</v>
      </c>
      <c r="D223" s="77" t="s">
        <v>2483</v>
      </c>
      <c r="E223" s="77" t="s">
        <v>5280</v>
      </c>
      <c r="F223" s="565"/>
      <c r="G223" s="565"/>
    </row>
    <row r="224" spans="1:7" ht="31.5" x14ac:dyDescent="0.25">
      <c r="A224" s="517"/>
      <c r="B224" s="1042"/>
      <c r="C224" s="76" t="s">
        <v>2523</v>
      </c>
      <c r="D224" s="77" t="s">
        <v>2486</v>
      </c>
      <c r="E224" s="77" t="s">
        <v>3777</v>
      </c>
      <c r="F224" s="565"/>
      <c r="G224" s="565"/>
    </row>
    <row r="225" spans="1:7" ht="31.5" x14ac:dyDescent="0.25">
      <c r="A225" s="517"/>
      <c r="B225" s="1042"/>
      <c r="C225" s="76" t="s">
        <v>2488</v>
      </c>
      <c r="D225" s="77" t="s">
        <v>2489</v>
      </c>
      <c r="E225" s="77" t="s">
        <v>3781</v>
      </c>
      <c r="F225" s="565"/>
      <c r="G225" s="565"/>
    </row>
    <row r="226" spans="1:7" ht="31.5" x14ac:dyDescent="0.25">
      <c r="A226" s="517"/>
      <c r="B226" s="1042"/>
      <c r="C226" s="76" t="s">
        <v>2526</v>
      </c>
      <c r="D226" s="77" t="s">
        <v>2527</v>
      </c>
      <c r="E226" s="77" t="s">
        <v>5197</v>
      </c>
      <c r="F226" s="565"/>
      <c r="G226" s="565"/>
    </row>
    <row r="227" spans="1:7" ht="47.25" x14ac:dyDescent="0.25">
      <c r="A227" s="517"/>
      <c r="B227" s="1042"/>
      <c r="C227" s="76" t="s">
        <v>2529</v>
      </c>
      <c r="D227" s="77" t="s">
        <v>2446</v>
      </c>
      <c r="E227" s="77" t="s">
        <v>2494</v>
      </c>
      <c r="F227" s="565"/>
      <c r="G227" s="565"/>
    </row>
    <row r="228" spans="1:7" ht="31.5" x14ac:dyDescent="0.25">
      <c r="A228" s="517"/>
      <c r="B228" s="1042"/>
      <c r="C228" s="76" t="s">
        <v>2498</v>
      </c>
      <c r="D228" s="77" t="s">
        <v>3891</v>
      </c>
      <c r="E228" s="77" t="s">
        <v>2499</v>
      </c>
      <c r="F228" s="565"/>
      <c r="G228" s="565"/>
    </row>
    <row r="229" spans="1:7" ht="31.5" x14ac:dyDescent="0.25">
      <c r="A229" s="517"/>
      <c r="B229" s="1042"/>
      <c r="C229" s="76" t="s">
        <v>2532</v>
      </c>
      <c r="D229" s="76" t="s">
        <v>2533</v>
      </c>
      <c r="E229" s="77" t="s">
        <v>3905</v>
      </c>
      <c r="F229" s="565"/>
      <c r="G229" s="565"/>
    </row>
    <row r="230" spans="1:7" ht="47.25" x14ac:dyDescent="0.25">
      <c r="A230" s="517"/>
      <c r="B230" s="1054"/>
      <c r="C230" s="76" t="s">
        <v>2503</v>
      </c>
      <c r="D230" s="77" t="s">
        <v>2504</v>
      </c>
      <c r="E230" s="77" t="s">
        <v>3919</v>
      </c>
      <c r="F230" s="565"/>
      <c r="G230" s="565"/>
    </row>
    <row r="231" spans="1:7" s="513" customFormat="1" x14ac:dyDescent="0.25">
      <c r="A231" s="724" t="s">
        <v>5043</v>
      </c>
      <c r="B231" s="724"/>
      <c r="C231" s="724"/>
      <c r="D231" s="724"/>
      <c r="E231" s="724"/>
      <c r="F231" s="724"/>
      <c r="G231" s="724"/>
    </row>
    <row r="232" spans="1:7" s="520" customFormat="1" ht="31.5" x14ac:dyDescent="0.25">
      <c r="A232" s="518"/>
      <c r="B232" s="519" t="s">
        <v>2880</v>
      </c>
      <c r="C232" s="723" t="s">
        <v>2928</v>
      </c>
      <c r="D232" s="577" t="s">
        <v>2929</v>
      </c>
      <c r="E232" s="723" t="s">
        <v>2930</v>
      </c>
      <c r="F232" s="685">
        <v>1016000</v>
      </c>
      <c r="G232" s="685">
        <v>1206000</v>
      </c>
    </row>
    <row r="233" spans="1:7" ht="47.25" x14ac:dyDescent="0.25">
      <c r="A233" s="517"/>
      <c r="B233" s="518"/>
      <c r="C233" s="76" t="s">
        <v>2931</v>
      </c>
      <c r="D233" s="76" t="s">
        <v>5312</v>
      </c>
      <c r="E233" s="77" t="s">
        <v>5311</v>
      </c>
      <c r="F233" s="565"/>
      <c r="G233" s="565"/>
    </row>
    <row r="234" spans="1:7" ht="31.5" x14ac:dyDescent="0.25">
      <c r="A234" s="517"/>
      <c r="B234" s="518"/>
      <c r="C234" s="76" t="s">
        <v>2934</v>
      </c>
      <c r="D234" s="76" t="s">
        <v>2935</v>
      </c>
      <c r="E234" s="77" t="s">
        <v>2936</v>
      </c>
      <c r="F234" s="565"/>
      <c r="G234" s="565"/>
    </row>
    <row r="235" spans="1:7" ht="31.5" x14ac:dyDescent="0.25">
      <c r="A235" s="517"/>
      <c r="B235" s="518"/>
      <c r="C235" s="76" t="s">
        <v>2937</v>
      </c>
      <c r="D235" s="76" t="s">
        <v>2938</v>
      </c>
      <c r="E235" s="77" t="s">
        <v>3692</v>
      </c>
      <c r="F235" s="565"/>
      <c r="G235" s="565"/>
    </row>
    <row r="236" spans="1:7" ht="31.5" x14ac:dyDescent="0.25">
      <c r="A236" s="517"/>
      <c r="B236" s="518"/>
      <c r="C236" s="76" t="s">
        <v>2939</v>
      </c>
      <c r="D236" s="76" t="s">
        <v>5314</v>
      </c>
      <c r="E236" s="77" t="s">
        <v>5313</v>
      </c>
      <c r="F236" s="565"/>
      <c r="G236" s="565"/>
    </row>
    <row r="237" spans="1:7" ht="31.5" x14ac:dyDescent="0.25">
      <c r="A237" s="517"/>
      <c r="B237" s="518"/>
      <c r="C237" s="76" t="s">
        <v>2942</v>
      </c>
      <c r="D237" s="76" t="s">
        <v>5315</v>
      </c>
      <c r="E237" s="77" t="s">
        <v>5316</v>
      </c>
      <c r="F237" s="565"/>
      <c r="G237" s="565"/>
    </row>
    <row r="238" spans="1:7" ht="31.5" x14ac:dyDescent="0.25">
      <c r="A238" s="517"/>
      <c r="B238" s="518"/>
      <c r="C238" s="76" t="s">
        <v>2944</v>
      </c>
      <c r="D238" s="76" t="s">
        <v>3886</v>
      </c>
      <c r="E238" s="77" t="s">
        <v>3887</v>
      </c>
      <c r="F238" s="565"/>
      <c r="G238" s="565"/>
    </row>
    <row r="239" spans="1:7" ht="31.5" x14ac:dyDescent="0.25">
      <c r="A239" s="517"/>
      <c r="B239" s="518"/>
      <c r="C239" s="76" t="s">
        <v>2945</v>
      </c>
      <c r="D239" s="76" t="s">
        <v>2946</v>
      </c>
      <c r="E239" s="77" t="s">
        <v>3845</v>
      </c>
      <c r="F239" s="565"/>
      <c r="G239" s="565"/>
    </row>
    <row r="240" spans="1:7" ht="31.5" x14ac:dyDescent="0.25">
      <c r="A240" s="517"/>
      <c r="B240" s="518"/>
      <c r="C240" s="76" t="s">
        <v>2948</v>
      </c>
      <c r="D240" s="76" t="s">
        <v>2949</v>
      </c>
      <c r="E240" s="77" t="s">
        <v>2950</v>
      </c>
      <c r="F240" s="565"/>
      <c r="G240" s="565"/>
    </row>
    <row r="241" spans="1:7" ht="31.5" x14ac:dyDescent="0.25">
      <c r="A241" s="517"/>
      <c r="B241" s="518"/>
      <c r="C241" s="76" t="s">
        <v>2951</v>
      </c>
      <c r="D241" s="76" t="s">
        <v>2952</v>
      </c>
      <c r="E241" s="77" t="s">
        <v>3842</v>
      </c>
      <c r="F241" s="565"/>
      <c r="G241" s="565"/>
    </row>
    <row r="242" spans="1:7" ht="31.5" x14ac:dyDescent="0.25">
      <c r="A242" s="517"/>
      <c r="B242" s="518"/>
      <c r="C242" s="76" t="s">
        <v>2953</v>
      </c>
      <c r="D242" s="76" t="s">
        <v>2954</v>
      </c>
      <c r="E242" s="77" t="s">
        <v>3717</v>
      </c>
      <c r="F242" s="565"/>
      <c r="G242" s="565"/>
    </row>
    <row r="243" spans="1:7" ht="31.5" x14ac:dyDescent="0.25">
      <c r="A243" s="517"/>
      <c r="B243" s="518"/>
      <c r="C243" s="76" t="s">
        <v>2956</v>
      </c>
      <c r="D243" s="76" t="s">
        <v>5318</v>
      </c>
      <c r="E243" s="77" t="s">
        <v>5317</v>
      </c>
      <c r="F243" s="565"/>
      <c r="G243" s="565"/>
    </row>
    <row r="244" spans="1:7" ht="31.5" x14ac:dyDescent="0.25">
      <c r="A244" s="517"/>
      <c r="B244" s="518"/>
      <c r="C244" s="76" t="s">
        <v>2959</v>
      </c>
      <c r="D244" s="76" t="s">
        <v>5320</v>
      </c>
      <c r="E244" s="77" t="s">
        <v>5319</v>
      </c>
      <c r="F244" s="565"/>
      <c r="G244" s="565"/>
    </row>
    <row r="245" spans="1:7" ht="31.5" x14ac:dyDescent="0.25">
      <c r="A245" s="517"/>
      <c r="B245" s="516"/>
      <c r="C245" s="76" t="s">
        <v>2962</v>
      </c>
      <c r="D245" s="76" t="s">
        <v>3848</v>
      </c>
      <c r="E245" s="77" t="s">
        <v>5321</v>
      </c>
      <c r="F245" s="565"/>
      <c r="G245" s="565"/>
    </row>
    <row r="246" spans="1:7" s="513" customFormat="1" x14ac:dyDescent="0.25">
      <c r="A246" s="724" t="s">
        <v>4989</v>
      </c>
      <c r="B246" s="724"/>
      <c r="C246" s="724"/>
      <c r="D246" s="724"/>
      <c r="E246" s="724"/>
      <c r="F246" s="724"/>
      <c r="G246" s="724"/>
    </row>
    <row r="247" spans="1:7" s="520" customFormat="1" ht="31.5" x14ac:dyDescent="0.25">
      <c r="A247" s="518"/>
      <c r="B247" s="519" t="s">
        <v>1699</v>
      </c>
      <c r="C247" s="723" t="s">
        <v>1700</v>
      </c>
      <c r="D247" s="577" t="s">
        <v>1701</v>
      </c>
      <c r="E247" s="723" t="s">
        <v>1702</v>
      </c>
      <c r="F247" s="686">
        <v>100</v>
      </c>
      <c r="G247" s="686">
        <v>100</v>
      </c>
    </row>
    <row r="248" spans="1:7" ht="31.5" x14ac:dyDescent="0.25">
      <c r="A248" s="517"/>
      <c r="B248" s="518"/>
      <c r="C248" s="76" t="s">
        <v>1703</v>
      </c>
      <c r="D248" s="77" t="s">
        <v>1704</v>
      </c>
      <c r="E248" s="77" t="s">
        <v>1705</v>
      </c>
      <c r="F248" s="565"/>
      <c r="G248" s="565"/>
    </row>
    <row r="249" spans="1:7" ht="31.5" x14ac:dyDescent="0.25">
      <c r="A249" s="517"/>
      <c r="B249" s="518"/>
      <c r="C249" s="76" t="s">
        <v>1706</v>
      </c>
      <c r="D249" s="76" t="s">
        <v>1707</v>
      </c>
      <c r="E249" s="77" t="s">
        <v>1708</v>
      </c>
      <c r="F249" s="565"/>
      <c r="G249" s="565"/>
    </row>
    <row r="250" spans="1:7" x14ac:dyDescent="0.25">
      <c r="A250" s="517"/>
      <c r="B250" s="518"/>
      <c r="C250" s="76" t="s">
        <v>1709</v>
      </c>
      <c r="D250" s="76" t="s">
        <v>1710</v>
      </c>
      <c r="E250" s="77" t="s">
        <v>1711</v>
      </c>
      <c r="F250" s="565"/>
      <c r="G250" s="565"/>
    </row>
    <row r="251" spans="1:7" s="520" customFormat="1" ht="47.25" x14ac:dyDescent="0.25">
      <c r="A251" s="518"/>
      <c r="B251" s="518"/>
      <c r="C251" s="527" t="s">
        <v>1729</v>
      </c>
      <c r="D251" s="555" t="s">
        <v>1730</v>
      </c>
      <c r="E251" s="527" t="s">
        <v>1731</v>
      </c>
      <c r="F251" s="687">
        <v>30</v>
      </c>
      <c r="G251" s="687">
        <v>55</v>
      </c>
    </row>
    <row r="252" spans="1:7" ht="47.25" x14ac:dyDescent="0.25">
      <c r="A252" s="517"/>
      <c r="B252" s="518"/>
      <c r="C252" s="76" t="s">
        <v>1732</v>
      </c>
      <c r="D252" s="76" t="s">
        <v>1733</v>
      </c>
      <c r="E252" s="77" t="s">
        <v>3760</v>
      </c>
      <c r="F252" s="565"/>
      <c r="G252" s="565"/>
    </row>
    <row r="253" spans="1:7" ht="31.5" x14ac:dyDescent="0.25">
      <c r="A253" s="517"/>
      <c r="B253" s="518"/>
      <c r="C253" s="76" t="s">
        <v>1735</v>
      </c>
      <c r="D253" s="76" t="s">
        <v>1736</v>
      </c>
      <c r="E253" s="77" t="s">
        <v>5322</v>
      </c>
      <c r="F253" s="565"/>
      <c r="G253" s="565"/>
    </row>
    <row r="254" spans="1:7" ht="31.5" x14ac:dyDescent="0.25">
      <c r="A254" s="517"/>
      <c r="B254" s="518"/>
      <c r="C254" s="76" t="s">
        <v>1738</v>
      </c>
      <c r="D254" s="76" t="s">
        <v>1739</v>
      </c>
      <c r="E254" s="77" t="s">
        <v>5323</v>
      </c>
      <c r="F254" s="565"/>
      <c r="G254" s="565"/>
    </row>
    <row r="255" spans="1:7" ht="31.5" x14ac:dyDescent="0.25">
      <c r="A255" s="517"/>
      <c r="B255" s="518"/>
      <c r="C255" s="76" t="s">
        <v>1740</v>
      </c>
      <c r="D255" s="76" t="s">
        <v>1741</v>
      </c>
      <c r="E255" s="77" t="s">
        <v>3838</v>
      </c>
      <c r="F255" s="565"/>
      <c r="G255" s="565"/>
    </row>
    <row r="256" spans="1:7" ht="31.5" x14ac:dyDescent="0.25">
      <c r="A256" s="517"/>
      <c r="B256" s="518"/>
      <c r="C256" s="76" t="s">
        <v>1742</v>
      </c>
      <c r="D256" s="76" t="s">
        <v>1743</v>
      </c>
      <c r="E256" s="77" t="s">
        <v>3839</v>
      </c>
      <c r="F256" s="565"/>
      <c r="G256" s="565"/>
    </row>
    <row r="257" spans="1:7" s="513" customFormat="1" x14ac:dyDescent="0.25">
      <c r="A257" s="724" t="s">
        <v>4990</v>
      </c>
      <c r="B257" s="724"/>
      <c r="C257" s="724"/>
      <c r="D257" s="724"/>
      <c r="E257" s="724"/>
      <c r="F257" s="724"/>
      <c r="G257" s="724"/>
    </row>
    <row r="258" spans="1:7" s="520" customFormat="1" ht="31.5" x14ac:dyDescent="0.25">
      <c r="A258" s="518"/>
      <c r="B258" s="519" t="s">
        <v>794</v>
      </c>
      <c r="C258" s="577" t="s">
        <v>901</v>
      </c>
      <c r="D258" s="577" t="s">
        <v>902</v>
      </c>
      <c r="E258" s="577" t="s">
        <v>903</v>
      </c>
      <c r="F258" s="688">
        <v>33.49</v>
      </c>
      <c r="G258" s="688">
        <v>28.49</v>
      </c>
    </row>
    <row r="259" spans="1:7" s="1124" customFormat="1" ht="78.75" x14ac:dyDescent="0.25">
      <c r="A259" s="521"/>
      <c r="B259" s="516"/>
      <c r="C259" s="76" t="s">
        <v>904</v>
      </c>
      <c r="D259" s="76" t="s">
        <v>5358</v>
      </c>
      <c r="E259" s="77" t="s">
        <v>906</v>
      </c>
      <c r="F259" s="565"/>
      <c r="G259" s="565"/>
    </row>
    <row r="260" spans="1:7" ht="47.25" x14ac:dyDescent="0.25">
      <c r="A260" s="517"/>
      <c r="B260" s="518"/>
      <c r="C260" s="1107" t="s">
        <v>907</v>
      </c>
      <c r="D260" s="1108" t="s">
        <v>908</v>
      </c>
      <c r="E260" s="1108" t="s">
        <v>5359</v>
      </c>
      <c r="F260" s="1106"/>
      <c r="G260" s="1106"/>
    </row>
    <row r="261" spans="1:7" s="520" customFormat="1" ht="47.25" x14ac:dyDescent="0.25">
      <c r="A261" s="518"/>
      <c r="B261" s="1042" t="s">
        <v>3344</v>
      </c>
      <c r="C261" s="719" t="s">
        <v>2431</v>
      </c>
      <c r="D261" s="719" t="s">
        <v>2432</v>
      </c>
      <c r="E261" s="650" t="s">
        <v>3363</v>
      </c>
      <c r="F261" s="683" t="s">
        <v>4017</v>
      </c>
      <c r="G261" s="684">
        <v>100</v>
      </c>
    </row>
    <row r="262" spans="1:7" ht="47.25" x14ac:dyDescent="0.25">
      <c r="A262" s="517"/>
      <c r="B262" s="1042"/>
      <c r="C262" s="592" t="s">
        <v>2434</v>
      </c>
      <c r="D262" s="592" t="s">
        <v>2435</v>
      </c>
      <c r="E262" s="592" t="s">
        <v>5170</v>
      </c>
      <c r="F262" s="565"/>
      <c r="G262" s="565"/>
    </row>
    <row r="263" spans="1:7" ht="31.5" x14ac:dyDescent="0.25">
      <c r="A263" s="517"/>
      <c r="B263" s="1042"/>
      <c r="C263" s="592" t="s">
        <v>2436</v>
      </c>
      <c r="D263" s="592" t="s">
        <v>2437</v>
      </c>
      <c r="E263" s="592" t="s">
        <v>2438</v>
      </c>
      <c r="F263" s="565"/>
      <c r="G263" s="565"/>
    </row>
    <row r="264" spans="1:7" ht="31.5" x14ac:dyDescent="0.25">
      <c r="A264" s="517"/>
      <c r="B264" s="1042"/>
      <c r="C264" s="592" t="s">
        <v>2439</v>
      </c>
      <c r="D264" s="592" t="s">
        <v>2440</v>
      </c>
      <c r="E264" s="592" t="s">
        <v>2441</v>
      </c>
      <c r="F264" s="565"/>
      <c r="G264" s="565"/>
    </row>
    <row r="265" spans="1:7" ht="31.5" x14ac:dyDescent="0.25">
      <c r="A265" s="517"/>
      <c r="B265" s="1042"/>
      <c r="C265" s="592" t="s">
        <v>2442</v>
      </c>
      <c r="D265" s="592" t="s">
        <v>2443</v>
      </c>
      <c r="E265" s="592" t="s">
        <v>2444</v>
      </c>
      <c r="F265" s="565"/>
      <c r="G265" s="565"/>
    </row>
    <row r="266" spans="1:7" ht="31.5" x14ac:dyDescent="0.25">
      <c r="A266" s="517"/>
      <c r="B266" s="1042"/>
      <c r="C266" s="592" t="s">
        <v>2445</v>
      </c>
      <c r="D266" s="592" t="s">
        <v>2446</v>
      </c>
      <c r="E266" s="592" t="s">
        <v>5171</v>
      </c>
      <c r="F266" s="565"/>
      <c r="G266" s="565"/>
    </row>
    <row r="267" spans="1:7" ht="31.5" x14ac:dyDescent="0.25">
      <c r="A267" s="517"/>
      <c r="B267" s="1054"/>
      <c r="C267" s="592" t="s">
        <v>2448</v>
      </c>
      <c r="D267" s="592" t="s">
        <v>2449</v>
      </c>
      <c r="E267" s="592" t="s">
        <v>5172</v>
      </c>
      <c r="F267" s="565"/>
      <c r="G267" s="565"/>
    </row>
    <row r="268" spans="1:7" s="513" customFormat="1" x14ac:dyDescent="0.25">
      <c r="A268" s="724" t="s">
        <v>4991</v>
      </c>
      <c r="B268" s="724"/>
      <c r="C268" s="724"/>
      <c r="D268" s="724"/>
      <c r="E268" s="724"/>
      <c r="F268" s="724"/>
      <c r="G268" s="724"/>
    </row>
    <row r="269" spans="1:7" s="520" customFormat="1" x14ac:dyDescent="0.25">
      <c r="A269" s="518"/>
      <c r="B269" s="1042" t="s">
        <v>1306</v>
      </c>
      <c r="C269" s="1046" t="s">
        <v>1399</v>
      </c>
      <c r="D269" s="1044" t="s">
        <v>1400</v>
      </c>
      <c r="E269" s="689" t="s">
        <v>3495</v>
      </c>
      <c r="F269" s="690">
        <v>72.56</v>
      </c>
      <c r="G269" s="691">
        <v>81.66</v>
      </c>
    </row>
    <row r="270" spans="1:7" s="520" customFormat="1" ht="28.5" customHeight="1" x14ac:dyDescent="0.25">
      <c r="A270" s="518"/>
      <c r="B270" s="1042"/>
      <c r="C270" s="1055"/>
      <c r="D270" s="1052"/>
      <c r="E270" s="692" t="s">
        <v>4117</v>
      </c>
      <c r="F270" s="693">
        <v>67.825000000000003</v>
      </c>
      <c r="G270" s="693">
        <v>72.314999999999998</v>
      </c>
    </row>
    <row r="271" spans="1:7" ht="63" x14ac:dyDescent="0.25">
      <c r="A271" s="517"/>
      <c r="B271" s="518"/>
      <c r="C271" s="76" t="s">
        <v>1405</v>
      </c>
      <c r="D271" s="552" t="s">
        <v>1406</v>
      </c>
      <c r="E271" s="552" t="s">
        <v>5182</v>
      </c>
      <c r="F271" s="565"/>
      <c r="G271" s="565"/>
    </row>
    <row r="272" spans="1:7" ht="47.25" x14ac:dyDescent="0.25">
      <c r="A272" s="517"/>
      <c r="B272" s="518"/>
      <c r="C272" s="76" t="s">
        <v>1408</v>
      </c>
      <c r="D272" s="552" t="s">
        <v>1409</v>
      </c>
      <c r="E272" s="552" t="s">
        <v>5221</v>
      </c>
      <c r="F272" s="565"/>
      <c r="G272" s="565"/>
    </row>
    <row r="273" spans="1:7" s="520" customFormat="1" ht="31.5" x14ac:dyDescent="0.25">
      <c r="A273" s="518"/>
      <c r="B273" s="519" t="s">
        <v>472</v>
      </c>
      <c r="C273" s="527" t="s">
        <v>500</v>
      </c>
      <c r="D273" s="527" t="s">
        <v>501</v>
      </c>
      <c r="E273" s="527" t="s">
        <v>502</v>
      </c>
      <c r="F273" s="651">
        <v>255</v>
      </c>
      <c r="G273" s="694">
        <v>3400</v>
      </c>
    </row>
    <row r="274" spans="1:7" ht="63" x14ac:dyDescent="0.25">
      <c r="A274" s="517"/>
      <c r="B274" s="518"/>
      <c r="C274" s="76" t="s">
        <v>503</v>
      </c>
      <c r="D274" s="77" t="s">
        <v>504</v>
      </c>
      <c r="E274" s="77" t="s">
        <v>3875</v>
      </c>
      <c r="F274" s="565"/>
      <c r="G274" s="565"/>
    </row>
    <row r="275" spans="1:7" ht="31.5" x14ac:dyDescent="0.25">
      <c r="A275" s="517"/>
      <c r="B275" s="518"/>
      <c r="C275" s="76" t="s">
        <v>506</v>
      </c>
      <c r="D275" s="77" t="s">
        <v>5433</v>
      </c>
      <c r="E275" s="77" t="s">
        <v>3800</v>
      </c>
      <c r="F275" s="565"/>
      <c r="G275" s="565"/>
    </row>
    <row r="276" spans="1:7" ht="47.25" x14ac:dyDescent="0.25">
      <c r="A276" s="517"/>
      <c r="B276" s="518"/>
      <c r="C276" s="76" t="s">
        <v>509</v>
      </c>
      <c r="D276" s="77" t="s">
        <v>510</v>
      </c>
      <c r="E276" s="77" t="s">
        <v>511</v>
      </c>
      <c r="F276" s="565"/>
      <c r="G276" s="565"/>
    </row>
    <row r="277" spans="1:7" ht="31.5" x14ac:dyDescent="0.25">
      <c r="A277" s="517"/>
      <c r="B277" s="518"/>
      <c r="C277" s="76" t="s">
        <v>512</v>
      </c>
      <c r="D277" s="77" t="s">
        <v>513</v>
      </c>
      <c r="E277" s="77" t="s">
        <v>3679</v>
      </c>
      <c r="F277" s="565"/>
      <c r="G277" s="565"/>
    </row>
    <row r="278" spans="1:7" s="513" customFormat="1" x14ac:dyDescent="0.25">
      <c r="A278" s="678" t="s">
        <v>4992</v>
      </c>
      <c r="B278" s="678"/>
      <c r="C278" s="680"/>
      <c r="D278" s="680"/>
      <c r="E278" s="680"/>
      <c r="F278" s="564"/>
      <c r="G278" s="564"/>
    </row>
    <row r="279" spans="1:7" s="512" customFormat="1" ht="31.5" x14ac:dyDescent="0.25">
      <c r="A279" s="518"/>
      <c r="B279" s="721" t="s">
        <v>2966</v>
      </c>
      <c r="C279" s="527" t="s">
        <v>2967</v>
      </c>
      <c r="D279" s="527" t="s">
        <v>2968</v>
      </c>
      <c r="E279" s="527" t="s">
        <v>2969</v>
      </c>
      <c r="F279" s="695">
        <v>92.01</v>
      </c>
      <c r="G279" s="695">
        <v>93.82</v>
      </c>
    </row>
    <row r="280" spans="1:7" ht="47.25" x14ac:dyDescent="0.25">
      <c r="A280" s="517"/>
      <c r="B280" s="518"/>
      <c r="C280" s="76" t="s">
        <v>2970</v>
      </c>
      <c r="D280" s="77" t="s">
        <v>5435</v>
      </c>
      <c r="E280" s="77" t="s">
        <v>5437</v>
      </c>
      <c r="F280" s="565"/>
      <c r="G280" s="565"/>
    </row>
    <row r="281" spans="1:7" ht="47.25" x14ac:dyDescent="0.25">
      <c r="A281" s="517"/>
      <c r="B281" s="518"/>
      <c r="C281" s="76" t="s">
        <v>2973</v>
      </c>
      <c r="D281" s="77" t="s">
        <v>3802</v>
      </c>
      <c r="E281" s="77" t="s">
        <v>5436</v>
      </c>
      <c r="F281" s="565"/>
      <c r="G281" s="565"/>
    </row>
    <row r="282" spans="1:7" ht="31.5" x14ac:dyDescent="0.25">
      <c r="A282" s="517"/>
      <c r="B282" s="518"/>
      <c r="C282" s="76" t="s">
        <v>2976</v>
      </c>
      <c r="D282" s="77" t="s">
        <v>2977</v>
      </c>
      <c r="E282" s="77" t="s">
        <v>3846</v>
      </c>
      <c r="F282" s="565"/>
      <c r="G282" s="565"/>
    </row>
    <row r="283" spans="1:7" ht="47.25" x14ac:dyDescent="0.25">
      <c r="A283" s="517"/>
      <c r="B283" s="518"/>
      <c r="C283" s="76" t="s">
        <v>2979</v>
      </c>
      <c r="D283" s="77" t="s">
        <v>2980</v>
      </c>
      <c r="E283" s="77" t="s">
        <v>3873</v>
      </c>
      <c r="F283" s="565"/>
      <c r="G283" s="565"/>
    </row>
    <row r="284" spans="1:7" s="512" customFormat="1" x14ac:dyDescent="0.25">
      <c r="A284" s="1051" t="s">
        <v>4993</v>
      </c>
      <c r="B284" s="1051"/>
      <c r="C284" s="675"/>
      <c r="D284" s="675"/>
      <c r="E284" s="675"/>
      <c r="F284" s="563"/>
      <c r="G284" s="563"/>
    </row>
    <row r="285" spans="1:7" s="513" customFormat="1" ht="31.5" x14ac:dyDescent="0.25">
      <c r="A285" s="678" t="s">
        <v>4994</v>
      </c>
      <c r="B285" s="678"/>
      <c r="C285" s="680"/>
      <c r="D285" s="680"/>
      <c r="E285" s="680"/>
      <c r="F285" s="564"/>
      <c r="G285" s="564"/>
    </row>
    <row r="286" spans="1:7" s="520" customFormat="1" ht="31.5" x14ac:dyDescent="0.25">
      <c r="A286" s="518"/>
      <c r="B286" s="721" t="s">
        <v>1306</v>
      </c>
      <c r="C286" s="527" t="s">
        <v>1470</v>
      </c>
      <c r="D286" s="527" t="s">
        <v>1471</v>
      </c>
      <c r="E286" s="527" t="s">
        <v>1472</v>
      </c>
      <c r="F286" s="696">
        <v>50</v>
      </c>
      <c r="G286" s="696" t="s">
        <v>4059</v>
      </c>
    </row>
    <row r="287" spans="1:7" ht="31.5" x14ac:dyDescent="0.25">
      <c r="A287" s="517"/>
      <c r="B287" s="530"/>
      <c r="C287" s="76" t="s">
        <v>1473</v>
      </c>
      <c r="D287" s="76" t="s">
        <v>1474</v>
      </c>
      <c r="E287" s="77" t="s">
        <v>3757</v>
      </c>
      <c r="F287" s="565"/>
      <c r="G287" s="565"/>
    </row>
    <row r="288" spans="1:7" ht="47.25" x14ac:dyDescent="0.25">
      <c r="A288" s="517"/>
      <c r="B288" s="530"/>
      <c r="C288" s="76" t="s">
        <v>1476</v>
      </c>
      <c r="D288" s="76" t="s">
        <v>1477</v>
      </c>
      <c r="E288" s="77" t="s">
        <v>3863</v>
      </c>
      <c r="F288" s="565"/>
      <c r="G288" s="565"/>
    </row>
    <row r="289" spans="1:7" s="520" customFormat="1" ht="63" x14ac:dyDescent="0.25">
      <c r="A289" s="518"/>
      <c r="B289" s="530"/>
      <c r="C289" s="527" t="s">
        <v>1307</v>
      </c>
      <c r="D289" s="527" t="s">
        <v>1308</v>
      </c>
      <c r="E289" s="527" t="s">
        <v>1309</v>
      </c>
      <c r="F289" s="696">
        <v>87.51</v>
      </c>
      <c r="G289" s="696">
        <v>90.31</v>
      </c>
    </row>
    <row r="290" spans="1:7" ht="31.5" x14ac:dyDescent="0.25">
      <c r="A290" s="517"/>
      <c r="B290" s="530"/>
      <c r="C290" s="76" t="s">
        <v>1310</v>
      </c>
      <c r="D290" s="76" t="s">
        <v>5389</v>
      </c>
      <c r="E290" s="77" t="s">
        <v>3837</v>
      </c>
      <c r="F290" s="565"/>
      <c r="G290" s="565"/>
    </row>
    <row r="291" spans="1:7" ht="31.5" x14ac:dyDescent="0.25">
      <c r="A291" s="517"/>
      <c r="B291" s="530"/>
      <c r="C291" s="76" t="s">
        <v>5390</v>
      </c>
      <c r="D291" s="77" t="s">
        <v>5391</v>
      </c>
      <c r="E291" s="77" t="s">
        <v>5392</v>
      </c>
      <c r="F291" s="565"/>
      <c r="G291" s="565"/>
    </row>
    <row r="292" spans="1:7" s="520" customFormat="1" ht="31.5" x14ac:dyDescent="0.25">
      <c r="A292" s="518"/>
      <c r="B292" s="530"/>
      <c r="C292" s="527" t="s">
        <v>1457</v>
      </c>
      <c r="D292" s="527" t="s">
        <v>1458</v>
      </c>
      <c r="E292" s="527" t="s">
        <v>1459</v>
      </c>
      <c r="F292" s="696">
        <v>0</v>
      </c>
      <c r="G292" s="696">
        <v>100</v>
      </c>
    </row>
    <row r="293" spans="1:7" ht="31.5" x14ac:dyDescent="0.25">
      <c r="A293" s="517"/>
      <c r="B293" s="530"/>
      <c r="C293" s="76" t="s">
        <v>1460</v>
      </c>
      <c r="D293" s="76" t="s">
        <v>1461</v>
      </c>
      <c r="E293" s="77" t="s">
        <v>3741</v>
      </c>
      <c r="F293" s="565"/>
      <c r="G293" s="565"/>
    </row>
    <row r="294" spans="1:7" ht="31.5" x14ac:dyDescent="0.25">
      <c r="A294" s="517"/>
      <c r="B294" s="530"/>
      <c r="C294" s="76" t="s">
        <v>1463</v>
      </c>
      <c r="D294" s="76" t="s">
        <v>1464</v>
      </c>
      <c r="E294" s="77" t="s">
        <v>3791</v>
      </c>
      <c r="F294" s="565"/>
      <c r="G294" s="565"/>
    </row>
    <row r="295" spans="1:7" ht="47.25" x14ac:dyDescent="0.25">
      <c r="A295" s="517"/>
      <c r="B295" s="530"/>
      <c r="C295" s="76" t="s">
        <v>1466</v>
      </c>
      <c r="D295" s="76" t="s">
        <v>1467</v>
      </c>
      <c r="E295" s="77" t="s">
        <v>1468</v>
      </c>
      <c r="F295" s="565"/>
      <c r="G295" s="565"/>
    </row>
    <row r="296" spans="1:7" s="513" customFormat="1" x14ac:dyDescent="0.25">
      <c r="A296" s="678" t="s">
        <v>4995</v>
      </c>
      <c r="B296" s="678"/>
      <c r="C296" s="680"/>
      <c r="D296" s="680"/>
      <c r="E296" s="680"/>
      <c r="F296" s="564"/>
      <c r="G296" s="564"/>
    </row>
    <row r="297" spans="1:7" s="520" customFormat="1" ht="47.25" x14ac:dyDescent="0.25">
      <c r="A297" s="518"/>
      <c r="B297" s="519" t="s">
        <v>1177</v>
      </c>
      <c r="C297" s="527" t="s">
        <v>1190</v>
      </c>
      <c r="D297" s="527" t="s">
        <v>1191</v>
      </c>
      <c r="E297" s="527" t="s">
        <v>1192</v>
      </c>
      <c r="F297" s="696" t="s">
        <v>4086</v>
      </c>
      <c r="G297" s="696">
        <v>30</v>
      </c>
    </row>
    <row r="298" spans="1:7" s="1124" customFormat="1" ht="31.5" x14ac:dyDescent="0.25">
      <c r="A298" s="521"/>
      <c r="B298" s="516"/>
      <c r="C298" s="76" t="s">
        <v>1193</v>
      </c>
      <c r="D298" s="77" t="s">
        <v>5393</v>
      </c>
      <c r="E298" s="77" t="s">
        <v>1195</v>
      </c>
      <c r="F298" s="565"/>
      <c r="G298" s="565"/>
    </row>
    <row r="299" spans="1:7" ht="31.5" x14ac:dyDescent="0.25">
      <c r="A299" s="517"/>
      <c r="B299" s="518"/>
      <c r="C299" s="1107" t="s">
        <v>1196</v>
      </c>
      <c r="D299" s="1107" t="s">
        <v>1197</v>
      </c>
      <c r="E299" s="1108" t="s">
        <v>1198</v>
      </c>
      <c r="F299" s="1106"/>
      <c r="G299" s="1106"/>
    </row>
    <row r="300" spans="1:7" ht="31.5" x14ac:dyDescent="0.25">
      <c r="A300" s="517"/>
      <c r="B300" s="518"/>
      <c r="C300" s="76" t="s">
        <v>1199</v>
      </c>
      <c r="D300" s="76" t="s">
        <v>5394</v>
      </c>
      <c r="E300" s="77" t="s">
        <v>1200</v>
      </c>
      <c r="F300" s="565"/>
      <c r="G300" s="565"/>
    </row>
    <row r="301" spans="1:7" ht="47.25" x14ac:dyDescent="0.25">
      <c r="A301" s="517"/>
      <c r="B301" s="518"/>
      <c r="C301" s="72" t="s">
        <v>1201</v>
      </c>
      <c r="D301" s="72" t="s">
        <v>1202</v>
      </c>
      <c r="E301" s="72" t="s">
        <v>1203</v>
      </c>
      <c r="F301" s="73" t="s">
        <v>4086</v>
      </c>
      <c r="G301" s="73" t="s">
        <v>3415</v>
      </c>
    </row>
    <row r="302" spans="1:7" ht="47.25" x14ac:dyDescent="0.25">
      <c r="A302" s="517"/>
      <c r="B302" s="518"/>
      <c r="C302" s="76" t="s">
        <v>1210</v>
      </c>
      <c r="D302" s="502" t="s">
        <v>5373</v>
      </c>
      <c r="E302" s="77" t="s">
        <v>1211</v>
      </c>
      <c r="F302" s="565"/>
      <c r="G302" s="565"/>
    </row>
    <row r="303" spans="1:7" s="513" customFormat="1" x14ac:dyDescent="0.25">
      <c r="A303" s="678" t="s">
        <v>4996</v>
      </c>
      <c r="B303" s="678"/>
      <c r="C303" s="680"/>
      <c r="D303" s="680"/>
      <c r="E303" s="680"/>
      <c r="F303" s="564"/>
      <c r="G303" s="564"/>
    </row>
    <row r="304" spans="1:7" s="520" customFormat="1" ht="47.25" x14ac:dyDescent="0.25">
      <c r="A304" s="518"/>
      <c r="B304" s="519" t="s">
        <v>1177</v>
      </c>
      <c r="C304" s="553" t="s">
        <v>1224</v>
      </c>
      <c r="D304" s="527" t="s">
        <v>1225</v>
      </c>
      <c r="E304" s="553" t="s">
        <v>1226</v>
      </c>
      <c r="F304" s="697">
        <v>6.1248440952558385E-4</v>
      </c>
      <c r="G304" s="697">
        <v>1.9994509166034458E-3</v>
      </c>
    </row>
    <row r="305" spans="1:7" ht="47.25" x14ac:dyDescent="0.25">
      <c r="A305" s="517"/>
      <c r="B305" s="518"/>
      <c r="C305" s="76" t="s">
        <v>1227</v>
      </c>
      <c r="D305" s="76" t="s">
        <v>5384</v>
      </c>
      <c r="E305" s="77" t="s">
        <v>1229</v>
      </c>
      <c r="F305" s="565"/>
      <c r="G305" s="565"/>
    </row>
    <row r="306" spans="1:7" ht="47.25" x14ac:dyDescent="0.25">
      <c r="A306" s="517"/>
      <c r="B306" s="518"/>
      <c r="C306" s="76" t="s">
        <v>1230</v>
      </c>
      <c r="D306" s="77" t="s">
        <v>1231</v>
      </c>
      <c r="E306" s="77" t="s">
        <v>5385</v>
      </c>
      <c r="F306" s="565"/>
      <c r="G306" s="565"/>
    </row>
    <row r="307" spans="1:7" ht="31.5" x14ac:dyDescent="0.25">
      <c r="A307" s="517"/>
      <c r="B307" s="518"/>
      <c r="C307" s="76" t="s">
        <v>1233</v>
      </c>
      <c r="D307" s="76" t="s">
        <v>1234</v>
      </c>
      <c r="E307" s="77" t="s">
        <v>1235</v>
      </c>
      <c r="F307" s="565"/>
      <c r="G307" s="565"/>
    </row>
    <row r="308" spans="1:7" ht="31.5" x14ac:dyDescent="0.25">
      <c r="A308" s="517"/>
      <c r="B308" s="518"/>
      <c r="C308" s="76" t="s">
        <v>1236</v>
      </c>
      <c r="D308" s="76" t="s">
        <v>1237</v>
      </c>
      <c r="E308" s="77" t="s">
        <v>1238</v>
      </c>
      <c r="F308" s="565"/>
      <c r="G308" s="565"/>
    </row>
    <row r="309" spans="1:7" s="520" customFormat="1" ht="63" x14ac:dyDescent="0.25">
      <c r="A309" s="518"/>
      <c r="B309" s="518"/>
      <c r="C309" s="1043" t="s">
        <v>1178</v>
      </c>
      <c r="D309" s="1043" t="s">
        <v>1179</v>
      </c>
      <c r="E309" s="527" t="s">
        <v>4997</v>
      </c>
      <c r="F309" s="566">
        <v>25.514403292181072</v>
      </c>
      <c r="G309" s="566">
        <v>40.950000000000003</v>
      </c>
    </row>
    <row r="310" spans="1:7" s="520" customFormat="1" ht="47.25" x14ac:dyDescent="0.25">
      <c r="A310" s="518"/>
      <c r="B310" s="518"/>
      <c r="C310" s="1052"/>
      <c r="D310" s="1052"/>
      <c r="E310" s="527" t="s">
        <v>4998</v>
      </c>
      <c r="F310" s="566">
        <v>0.08</v>
      </c>
      <c r="G310" s="566">
        <v>20.079999999999998</v>
      </c>
    </row>
    <row r="311" spans="1:7" ht="47.25" x14ac:dyDescent="0.25">
      <c r="A311" s="517"/>
      <c r="B311" s="518"/>
      <c r="C311" s="76" t="s">
        <v>1181</v>
      </c>
      <c r="D311" s="591" t="s">
        <v>1182</v>
      </c>
      <c r="E311" s="592" t="s">
        <v>1183</v>
      </c>
      <c r="F311" s="565"/>
      <c r="G311" s="565"/>
    </row>
    <row r="312" spans="1:7" ht="63" x14ac:dyDescent="0.25">
      <c r="A312" s="533"/>
      <c r="B312" s="533"/>
      <c r="C312" s="76" t="s">
        <v>1184</v>
      </c>
      <c r="D312" s="592" t="s">
        <v>1185</v>
      </c>
      <c r="E312" s="592" t="s">
        <v>1186</v>
      </c>
      <c r="F312" s="567"/>
      <c r="G312" s="567"/>
    </row>
    <row r="313" spans="1:7" ht="31.5" x14ac:dyDescent="0.25">
      <c r="A313" s="517"/>
      <c r="B313" s="518"/>
      <c r="C313" s="76" t="s">
        <v>1187</v>
      </c>
      <c r="D313" s="77" t="s">
        <v>5423</v>
      </c>
      <c r="E313" s="77" t="s">
        <v>3870</v>
      </c>
      <c r="F313" s="565"/>
      <c r="G313" s="565"/>
    </row>
    <row r="314" spans="1:7" ht="47.25" x14ac:dyDescent="0.25">
      <c r="A314" s="517"/>
      <c r="B314" s="518"/>
      <c r="C314" s="127" t="s">
        <v>1239</v>
      </c>
      <c r="D314" s="127" t="s">
        <v>1240</v>
      </c>
      <c r="E314" s="127" t="s">
        <v>3418</v>
      </c>
      <c r="F314" s="175">
        <v>26.13168724279835</v>
      </c>
      <c r="G314" s="175">
        <v>41.56</v>
      </c>
    </row>
    <row r="315" spans="1:7" ht="31.5" x14ac:dyDescent="0.25">
      <c r="A315" s="517"/>
      <c r="B315" s="518"/>
      <c r="C315" s="75"/>
      <c r="D315" s="75"/>
      <c r="E315" s="75" t="s">
        <v>3419</v>
      </c>
      <c r="F315" s="87">
        <v>0.50080242643049255</v>
      </c>
      <c r="G315" s="87">
        <v>0.53724065356614892</v>
      </c>
    </row>
    <row r="316" spans="1:7" ht="31.5" x14ac:dyDescent="0.25">
      <c r="A316" s="517"/>
      <c r="B316" s="518"/>
      <c r="C316" s="76" t="s">
        <v>1242</v>
      </c>
      <c r="D316" s="76" t="s">
        <v>1243</v>
      </c>
      <c r="E316" s="77" t="s">
        <v>1244</v>
      </c>
      <c r="F316" s="565"/>
      <c r="G316" s="565"/>
    </row>
    <row r="317" spans="1:7" ht="31.5" x14ac:dyDescent="0.25">
      <c r="A317" s="517"/>
      <c r="B317" s="518"/>
      <c r="C317" s="79" t="s">
        <v>1245</v>
      </c>
      <c r="D317" s="80" t="s">
        <v>5386</v>
      </c>
      <c r="E317" s="80" t="s">
        <v>5387</v>
      </c>
      <c r="F317" s="565"/>
      <c r="G317" s="565"/>
    </row>
    <row r="318" spans="1:7" ht="47.25" x14ac:dyDescent="0.25">
      <c r="A318" s="517"/>
      <c r="B318" s="518"/>
      <c r="C318" s="76" t="s">
        <v>1247</v>
      </c>
      <c r="D318" s="77" t="s">
        <v>5388</v>
      </c>
      <c r="E318" s="77" t="s">
        <v>3890</v>
      </c>
      <c r="F318" s="565"/>
      <c r="G318" s="565"/>
    </row>
    <row r="319" spans="1:7" s="513" customFormat="1" x14ac:dyDescent="0.25">
      <c r="A319" s="678" t="s">
        <v>4999</v>
      </c>
      <c r="B319" s="678"/>
      <c r="C319" s="680"/>
      <c r="D319" s="680"/>
      <c r="E319" s="680"/>
      <c r="F319" s="564"/>
      <c r="G319" s="564"/>
    </row>
    <row r="320" spans="1:7" s="520" customFormat="1" ht="31.5" x14ac:dyDescent="0.25">
      <c r="A320" s="518"/>
      <c r="B320" s="519" t="s">
        <v>1249</v>
      </c>
      <c r="C320" s="527" t="s">
        <v>1250</v>
      </c>
      <c r="D320" s="527" t="s">
        <v>1251</v>
      </c>
      <c r="E320" s="527" t="s">
        <v>1252</v>
      </c>
      <c r="F320" s="566">
        <v>0</v>
      </c>
      <c r="G320" s="566">
        <v>50</v>
      </c>
    </row>
    <row r="321" spans="1:7" x14ac:dyDescent="0.25">
      <c r="A321" s="517"/>
      <c r="B321" s="518"/>
      <c r="C321" s="595" t="s">
        <v>426</v>
      </c>
      <c r="D321" s="595" t="s">
        <v>5106</v>
      </c>
      <c r="E321" s="596" t="s">
        <v>5056</v>
      </c>
      <c r="F321" s="565"/>
      <c r="G321" s="565"/>
    </row>
    <row r="322" spans="1:7" s="520" customFormat="1" ht="31.5" x14ac:dyDescent="0.25">
      <c r="A322" s="518"/>
      <c r="B322" s="519" t="s">
        <v>472</v>
      </c>
      <c r="C322" s="527" t="s">
        <v>527</v>
      </c>
      <c r="D322" s="527" t="s">
        <v>528</v>
      </c>
      <c r="E322" s="527" t="s">
        <v>529</v>
      </c>
      <c r="F322" s="566">
        <v>0</v>
      </c>
      <c r="G322" s="566">
        <v>15</v>
      </c>
    </row>
    <row r="323" spans="1:7" ht="31.5" x14ac:dyDescent="0.25">
      <c r="A323" s="517"/>
      <c r="B323" s="518"/>
      <c r="C323" s="76" t="s">
        <v>533</v>
      </c>
      <c r="D323" s="77" t="s">
        <v>534</v>
      </c>
      <c r="E323" s="77" t="s">
        <v>4469</v>
      </c>
      <c r="F323" s="565"/>
      <c r="G323" s="565"/>
    </row>
    <row r="324" spans="1:7" ht="47.25" x14ac:dyDescent="0.25">
      <c r="A324" s="517"/>
      <c r="B324" s="518"/>
      <c r="C324" s="76" t="s">
        <v>530</v>
      </c>
      <c r="D324" s="77" t="s">
        <v>5226</v>
      </c>
      <c r="E324" s="77" t="s">
        <v>3539</v>
      </c>
      <c r="F324" s="565"/>
      <c r="G324" s="565"/>
    </row>
    <row r="325" spans="1:7" s="520" customFormat="1" ht="78.75" x14ac:dyDescent="0.25">
      <c r="A325" s="518"/>
      <c r="B325" s="519" t="s">
        <v>331</v>
      </c>
      <c r="C325" s="527" t="s">
        <v>415</v>
      </c>
      <c r="D325" s="527" t="s">
        <v>416</v>
      </c>
      <c r="E325" s="527" t="s">
        <v>417</v>
      </c>
      <c r="F325" s="566">
        <v>100</v>
      </c>
      <c r="G325" s="566">
        <v>1000</v>
      </c>
    </row>
    <row r="326" spans="1:7" ht="31.5" x14ac:dyDescent="0.25">
      <c r="A326" s="517"/>
      <c r="B326" s="518"/>
      <c r="C326" s="523" t="s">
        <v>426</v>
      </c>
      <c r="D326" s="524" t="s">
        <v>427</v>
      </c>
      <c r="E326" s="524" t="s">
        <v>428</v>
      </c>
      <c r="F326" s="565"/>
      <c r="G326" s="565"/>
    </row>
    <row r="327" spans="1:7" s="512" customFormat="1" x14ac:dyDescent="0.25">
      <c r="A327" s="1051" t="s">
        <v>5000</v>
      </c>
      <c r="B327" s="1051"/>
      <c r="C327" s="675"/>
      <c r="D327" s="675"/>
      <c r="E327" s="675"/>
      <c r="F327" s="568"/>
      <c r="G327" s="568"/>
    </row>
    <row r="328" spans="1:7" s="513" customFormat="1" ht="31.5" x14ac:dyDescent="0.25">
      <c r="A328" s="678" t="s">
        <v>5001</v>
      </c>
      <c r="B328" s="678"/>
      <c r="C328" s="680"/>
      <c r="D328" s="680"/>
      <c r="E328" s="680"/>
      <c r="F328" s="560"/>
      <c r="G328" s="560"/>
    </row>
    <row r="329" spans="1:7" s="520" customFormat="1" x14ac:dyDescent="0.25">
      <c r="A329" s="532" t="s">
        <v>5002</v>
      </c>
      <c r="B329" s="533"/>
      <c r="C329" s="545"/>
      <c r="D329" s="545"/>
      <c r="E329" s="545"/>
      <c r="F329" s="561"/>
      <c r="G329" s="561"/>
    </row>
    <row r="330" spans="1:7" s="520" customFormat="1" ht="39.75" customHeight="1" x14ac:dyDescent="0.25">
      <c r="A330" s="514"/>
      <c r="B330" s="1041" t="s">
        <v>1491</v>
      </c>
      <c r="C330" s="527" t="s">
        <v>1516</v>
      </c>
      <c r="D330" s="527" t="s">
        <v>1517</v>
      </c>
      <c r="E330" s="527" t="s">
        <v>1518</v>
      </c>
      <c r="F330" s="561">
        <v>80</v>
      </c>
      <c r="G330" s="561">
        <v>100</v>
      </c>
    </row>
    <row r="331" spans="1:7" s="535" customFormat="1" ht="47.25" x14ac:dyDescent="0.25">
      <c r="A331" s="648"/>
      <c r="B331" s="1042"/>
      <c r="C331" s="198" t="s">
        <v>1519</v>
      </c>
      <c r="D331" s="199" t="s">
        <v>1520</v>
      </c>
      <c r="E331" s="199" t="s">
        <v>4809</v>
      </c>
      <c r="F331" s="567"/>
      <c r="G331" s="567"/>
    </row>
    <row r="332" spans="1:7" s="535" customFormat="1" ht="49.5" customHeight="1" x14ac:dyDescent="0.25">
      <c r="A332" s="648"/>
      <c r="B332" s="536">
        <v>2</v>
      </c>
      <c r="C332" s="198" t="s">
        <v>1522</v>
      </c>
      <c r="D332" s="198" t="s">
        <v>4810</v>
      </c>
      <c r="E332" s="198" t="s">
        <v>4811</v>
      </c>
      <c r="F332" s="567"/>
      <c r="G332" s="567"/>
    </row>
    <row r="333" spans="1:7" s="535" customFormat="1" ht="33" customHeight="1" x14ac:dyDescent="0.25">
      <c r="A333" s="648"/>
      <c r="B333" s="536">
        <v>3</v>
      </c>
      <c r="C333" s="198" t="s">
        <v>1525</v>
      </c>
      <c r="D333" s="198" t="s">
        <v>1526</v>
      </c>
      <c r="E333" s="199" t="s">
        <v>4812</v>
      </c>
      <c r="F333" s="567"/>
      <c r="G333" s="567"/>
    </row>
    <row r="334" spans="1:7" s="535" customFormat="1" ht="48" customHeight="1" x14ac:dyDescent="0.25">
      <c r="A334" s="648"/>
      <c r="B334" s="536">
        <v>4</v>
      </c>
      <c r="C334" s="198" t="s">
        <v>1527</v>
      </c>
      <c r="D334" s="198" t="s">
        <v>1528</v>
      </c>
      <c r="E334" s="199" t="s">
        <v>4813</v>
      </c>
      <c r="F334" s="567"/>
      <c r="G334" s="567"/>
    </row>
    <row r="335" spans="1:7" s="1131" customFormat="1" ht="36.75" customHeight="1" x14ac:dyDescent="0.25">
      <c r="A335" s="1130"/>
      <c r="B335" s="1115">
        <v>5</v>
      </c>
      <c r="C335" s="198" t="s">
        <v>4814</v>
      </c>
      <c r="D335" s="198" t="s">
        <v>4815</v>
      </c>
      <c r="E335" s="199" t="s">
        <v>4816</v>
      </c>
      <c r="F335" s="567"/>
      <c r="G335" s="567"/>
    </row>
    <row r="336" spans="1:7" s="535" customFormat="1" ht="31.5" x14ac:dyDescent="0.25">
      <c r="A336" s="648"/>
      <c r="B336" s="536">
        <v>6</v>
      </c>
      <c r="C336" s="1128" t="s">
        <v>1531</v>
      </c>
      <c r="D336" s="1128" t="s">
        <v>1532</v>
      </c>
      <c r="E336" s="1129" t="s">
        <v>4817</v>
      </c>
      <c r="F336" s="1112"/>
      <c r="G336" s="1112"/>
    </row>
    <row r="337" spans="1:7" s="535" customFormat="1" ht="31.5" x14ac:dyDescent="0.25">
      <c r="A337" s="648"/>
      <c r="B337" s="536">
        <v>7</v>
      </c>
      <c r="C337" s="198" t="s">
        <v>1533</v>
      </c>
      <c r="D337" s="198" t="s">
        <v>1534</v>
      </c>
      <c r="E337" s="199" t="s">
        <v>4818</v>
      </c>
      <c r="F337" s="567"/>
      <c r="G337" s="567"/>
    </row>
    <row r="338" spans="1:7" s="520" customFormat="1" x14ac:dyDescent="0.25">
      <c r="A338" s="537" t="s">
        <v>5003</v>
      </c>
      <c r="B338" s="538"/>
      <c r="C338" s="545"/>
      <c r="D338" s="545"/>
      <c r="E338" s="545"/>
      <c r="F338" s="561"/>
      <c r="G338" s="561"/>
    </row>
    <row r="339" spans="1:7" s="520" customFormat="1" ht="47.25" x14ac:dyDescent="0.25">
      <c r="A339" s="514"/>
      <c r="B339" s="539" t="s">
        <v>794</v>
      </c>
      <c r="C339" s="527" t="s">
        <v>891</v>
      </c>
      <c r="D339" s="527" t="s">
        <v>892</v>
      </c>
      <c r="E339" s="527" t="s">
        <v>893</v>
      </c>
      <c r="F339" s="561">
        <v>69.53</v>
      </c>
      <c r="G339" s="561">
        <v>85</v>
      </c>
    </row>
    <row r="340" spans="1:7" ht="47.25" x14ac:dyDescent="0.25">
      <c r="A340" s="517"/>
      <c r="B340" s="518"/>
      <c r="C340" s="76" t="s">
        <v>894</v>
      </c>
      <c r="D340" s="76" t="s">
        <v>895</v>
      </c>
      <c r="E340" s="77" t="s">
        <v>896</v>
      </c>
      <c r="F340" s="562"/>
      <c r="G340" s="562"/>
    </row>
    <row r="341" spans="1:7" ht="31.5" x14ac:dyDescent="0.25">
      <c r="A341" s="517"/>
      <c r="B341" s="518"/>
      <c r="C341" s="76" t="s">
        <v>897</v>
      </c>
      <c r="D341" s="76" t="s">
        <v>3840</v>
      </c>
      <c r="E341" s="77" t="s">
        <v>899</v>
      </c>
      <c r="F341" s="562"/>
      <c r="G341" s="562"/>
    </row>
    <row r="342" spans="1:7" s="520" customFormat="1" x14ac:dyDescent="0.25">
      <c r="A342" s="540" t="s">
        <v>5004</v>
      </c>
      <c r="B342" s="538"/>
      <c r="C342" s="545"/>
      <c r="D342" s="545"/>
      <c r="E342" s="545"/>
      <c r="F342" s="561"/>
      <c r="G342" s="561"/>
    </row>
    <row r="343" spans="1:7" s="512" customFormat="1" ht="31.5" x14ac:dyDescent="0.25">
      <c r="A343" s="518"/>
      <c r="B343" s="515" t="s">
        <v>2966</v>
      </c>
      <c r="C343" s="527" t="s">
        <v>2967</v>
      </c>
      <c r="D343" s="527" t="s">
        <v>2968</v>
      </c>
      <c r="E343" s="527" t="s">
        <v>2969</v>
      </c>
      <c r="F343" s="561">
        <v>92.01</v>
      </c>
      <c r="G343" s="561">
        <v>93.82</v>
      </c>
    </row>
    <row r="344" spans="1:7" ht="47.25" x14ac:dyDescent="0.25">
      <c r="A344" s="517"/>
      <c r="B344" s="518"/>
      <c r="C344" s="76" t="s">
        <v>2970</v>
      </c>
      <c r="D344" s="77" t="s">
        <v>5435</v>
      </c>
      <c r="E344" s="77" t="s">
        <v>5437</v>
      </c>
      <c r="F344" s="562"/>
      <c r="G344" s="562"/>
    </row>
    <row r="345" spans="1:7" ht="47.25" x14ac:dyDescent="0.25">
      <c r="A345" s="517"/>
      <c r="B345" s="518"/>
      <c r="C345" s="76" t="s">
        <v>2973</v>
      </c>
      <c r="D345" s="77" t="s">
        <v>3802</v>
      </c>
      <c r="E345" s="77" t="s">
        <v>5436</v>
      </c>
      <c r="F345" s="562"/>
      <c r="G345" s="562"/>
    </row>
    <row r="346" spans="1:7" ht="31.5" x14ac:dyDescent="0.25">
      <c r="A346" s="517"/>
      <c r="B346" s="518"/>
      <c r="C346" s="76" t="s">
        <v>2976</v>
      </c>
      <c r="D346" s="77" t="s">
        <v>2977</v>
      </c>
      <c r="E346" s="77" t="s">
        <v>3846</v>
      </c>
      <c r="F346" s="562"/>
      <c r="G346" s="562"/>
    </row>
    <row r="347" spans="1:7" ht="47.25" x14ac:dyDescent="0.25">
      <c r="A347" s="517"/>
      <c r="B347" s="518"/>
      <c r="C347" s="76" t="s">
        <v>2979</v>
      </c>
      <c r="D347" s="77" t="s">
        <v>2980</v>
      </c>
      <c r="E347" s="77" t="s">
        <v>3873</v>
      </c>
      <c r="F347" s="562"/>
      <c r="G347" s="562"/>
    </row>
    <row r="348" spans="1:7" s="520" customFormat="1" x14ac:dyDescent="0.25">
      <c r="A348" s="540" t="s">
        <v>5005</v>
      </c>
      <c r="B348" s="538"/>
      <c r="C348" s="545"/>
      <c r="D348" s="545"/>
      <c r="E348" s="545"/>
      <c r="F348" s="561"/>
      <c r="G348" s="561"/>
    </row>
    <row r="349" spans="1:7" s="520" customFormat="1" ht="63" x14ac:dyDescent="0.25">
      <c r="A349" s="518"/>
      <c r="B349" s="515" t="s">
        <v>3087</v>
      </c>
      <c r="C349" s="527" t="s">
        <v>3088</v>
      </c>
      <c r="D349" s="527" t="s">
        <v>3089</v>
      </c>
      <c r="E349" s="527" t="s">
        <v>3090</v>
      </c>
      <c r="F349" s="561">
        <v>2.75</v>
      </c>
      <c r="G349" s="561">
        <v>11.620000000000001</v>
      </c>
    </row>
    <row r="350" spans="1:7" s="541" customFormat="1" ht="31.5" x14ac:dyDescent="0.25">
      <c r="A350" s="649"/>
      <c r="B350" s="536"/>
      <c r="C350" s="76" t="s">
        <v>358</v>
      </c>
      <c r="D350" s="77" t="s">
        <v>3091</v>
      </c>
      <c r="E350" s="77" t="s">
        <v>3692</v>
      </c>
      <c r="F350" s="567"/>
      <c r="G350" s="562"/>
    </row>
    <row r="351" spans="1:7" s="541" customFormat="1" ht="47.25" x14ac:dyDescent="0.25">
      <c r="A351" s="649"/>
      <c r="B351" s="536"/>
      <c r="C351" s="76" t="s">
        <v>3093</v>
      </c>
      <c r="D351" s="77" t="s">
        <v>3706</v>
      </c>
      <c r="E351" s="77" t="s">
        <v>3707</v>
      </c>
      <c r="F351" s="567"/>
      <c r="G351" s="562"/>
    </row>
    <row r="352" spans="1:7" s="541" customFormat="1" ht="31.5" x14ac:dyDescent="0.25">
      <c r="A352" s="649"/>
      <c r="B352" s="536"/>
      <c r="C352" s="76" t="s">
        <v>3095</v>
      </c>
      <c r="D352" s="77" t="s">
        <v>3737</v>
      </c>
      <c r="E352" s="77" t="s">
        <v>3738</v>
      </c>
      <c r="F352" s="567"/>
      <c r="G352" s="562"/>
    </row>
    <row r="353" spans="1:7" s="541" customFormat="1" ht="31.5" x14ac:dyDescent="0.25">
      <c r="A353" s="649"/>
      <c r="B353" s="536"/>
      <c r="C353" s="76" t="s">
        <v>3098</v>
      </c>
      <c r="D353" s="77" t="s">
        <v>3099</v>
      </c>
      <c r="E353" s="77" t="s">
        <v>5425</v>
      </c>
      <c r="F353" s="567"/>
      <c r="G353" s="562"/>
    </row>
    <row r="354" spans="1:7" s="541" customFormat="1" ht="47.25" x14ac:dyDescent="0.25">
      <c r="A354" s="649"/>
      <c r="B354" s="536"/>
      <c r="C354" s="76" t="s">
        <v>3100</v>
      </c>
      <c r="D354" s="77" t="s">
        <v>3782</v>
      </c>
      <c r="E354" s="77" t="s">
        <v>5426</v>
      </c>
      <c r="F354" s="567"/>
      <c r="G354" s="562"/>
    </row>
    <row r="355" spans="1:7" s="541" customFormat="1" ht="63" x14ac:dyDescent="0.25">
      <c r="A355" s="649"/>
      <c r="B355" s="536"/>
      <c r="C355" s="76" t="s">
        <v>3102</v>
      </c>
      <c r="D355" s="77" t="s">
        <v>5427</v>
      </c>
      <c r="E355" s="77" t="s">
        <v>3829</v>
      </c>
      <c r="F355" s="567"/>
      <c r="G355" s="562"/>
    </row>
    <row r="356" spans="1:7" s="520" customFormat="1" x14ac:dyDescent="0.25">
      <c r="A356" s="540" t="s">
        <v>5006</v>
      </c>
      <c r="B356" s="534"/>
      <c r="C356" s="545"/>
      <c r="D356" s="545"/>
      <c r="E356" s="545"/>
      <c r="F356" s="561"/>
      <c r="G356" s="561"/>
    </row>
    <row r="357" spans="1:7" s="520" customFormat="1" ht="31.5" x14ac:dyDescent="0.25">
      <c r="A357" s="518"/>
      <c r="B357" s="519" t="s">
        <v>965</v>
      </c>
      <c r="C357" s="527" t="s">
        <v>966</v>
      </c>
      <c r="D357" s="527" t="s">
        <v>967</v>
      </c>
      <c r="E357" s="527" t="s">
        <v>968</v>
      </c>
      <c r="F357" s="561">
        <v>86.2</v>
      </c>
      <c r="G357" s="561">
        <v>94.83</v>
      </c>
    </row>
    <row r="358" spans="1:7" s="529" customFormat="1" ht="47.25" x14ac:dyDescent="0.25">
      <c r="A358" s="665"/>
      <c r="B358" s="536">
        <v>1</v>
      </c>
      <c r="C358" s="76" t="s">
        <v>969</v>
      </c>
      <c r="D358" s="76" t="s">
        <v>5440</v>
      </c>
      <c r="E358" s="77" t="s">
        <v>5441</v>
      </c>
      <c r="F358" s="567"/>
      <c r="G358" s="567"/>
    </row>
    <row r="359" spans="1:7" s="529" customFormat="1" ht="31.5" x14ac:dyDescent="0.25">
      <c r="A359" s="665"/>
      <c r="B359" s="536">
        <v>2</v>
      </c>
      <c r="C359" s="76" t="s">
        <v>972</v>
      </c>
      <c r="D359" s="77" t="s">
        <v>5442</v>
      </c>
      <c r="E359" s="77" t="s">
        <v>3695</v>
      </c>
      <c r="F359" s="567"/>
      <c r="G359" s="567"/>
    </row>
    <row r="360" spans="1:7" s="529" customFormat="1" ht="31.5" x14ac:dyDescent="0.25">
      <c r="A360" s="665"/>
      <c r="B360" s="536">
        <v>3</v>
      </c>
      <c r="C360" s="76" t="s">
        <v>974</v>
      </c>
      <c r="D360" s="76" t="s">
        <v>975</v>
      </c>
      <c r="E360" s="77" t="s">
        <v>3705</v>
      </c>
      <c r="F360" s="567"/>
      <c r="G360" s="567"/>
    </row>
    <row r="361" spans="1:7" s="529" customFormat="1" ht="31.5" x14ac:dyDescent="0.25">
      <c r="A361" s="665"/>
      <c r="B361" s="536">
        <v>4</v>
      </c>
      <c r="C361" s="76" t="s">
        <v>976</v>
      </c>
      <c r="D361" s="76" t="s">
        <v>977</v>
      </c>
      <c r="E361" s="77" t="s">
        <v>3709</v>
      </c>
      <c r="F361" s="567"/>
      <c r="G361" s="567"/>
    </row>
    <row r="362" spans="1:7" s="529" customFormat="1" ht="31.5" x14ac:dyDescent="0.25">
      <c r="A362" s="665"/>
      <c r="B362" s="536">
        <v>5</v>
      </c>
      <c r="C362" s="76" t="s">
        <v>978</v>
      </c>
      <c r="D362" s="77" t="s">
        <v>5443</v>
      </c>
      <c r="E362" s="77" t="s">
        <v>5444</v>
      </c>
      <c r="F362" s="567"/>
      <c r="G362" s="567"/>
    </row>
    <row r="363" spans="1:7" s="529" customFormat="1" ht="31.5" x14ac:dyDescent="0.25">
      <c r="A363" s="665"/>
      <c r="B363" s="536">
        <v>6</v>
      </c>
      <c r="C363" s="76" t="s">
        <v>980</v>
      </c>
      <c r="D363" s="77" t="s">
        <v>5445</v>
      </c>
      <c r="E363" s="77" t="s">
        <v>3720</v>
      </c>
      <c r="F363" s="567"/>
      <c r="G363" s="567"/>
    </row>
    <row r="364" spans="1:7" s="529" customFormat="1" ht="47.25" x14ac:dyDescent="0.25">
      <c r="A364" s="665"/>
      <c r="B364" s="536">
        <v>7</v>
      </c>
      <c r="C364" s="76" t="s">
        <v>982</v>
      </c>
      <c r="D364" s="77" t="s">
        <v>5447</v>
      </c>
      <c r="E364" s="77" t="s">
        <v>5446</v>
      </c>
      <c r="F364" s="567"/>
      <c r="G364" s="567"/>
    </row>
    <row r="365" spans="1:7" s="529" customFormat="1" ht="47.25" x14ac:dyDescent="0.25">
      <c r="A365" s="665"/>
      <c r="B365" s="536">
        <v>8</v>
      </c>
      <c r="C365" s="76" t="s">
        <v>984</v>
      </c>
      <c r="D365" s="76" t="s">
        <v>5448</v>
      </c>
      <c r="E365" s="77" t="s">
        <v>5449</v>
      </c>
      <c r="F365" s="567"/>
      <c r="G365" s="567"/>
    </row>
    <row r="366" spans="1:7" s="529" customFormat="1" ht="31.5" x14ac:dyDescent="0.25">
      <c r="A366" s="665"/>
      <c r="B366" s="536">
        <v>9</v>
      </c>
      <c r="C366" s="76" t="s">
        <v>986</v>
      </c>
      <c r="D366" s="77" t="s">
        <v>5450</v>
      </c>
      <c r="E366" s="77" t="s">
        <v>3788</v>
      </c>
      <c r="F366" s="567"/>
      <c r="G366" s="567"/>
    </row>
    <row r="367" spans="1:7" s="529" customFormat="1" ht="63" x14ac:dyDescent="0.25">
      <c r="A367" s="665"/>
      <c r="B367" s="536">
        <v>10</v>
      </c>
      <c r="C367" s="76" t="s">
        <v>989</v>
      </c>
      <c r="D367" s="76" t="s">
        <v>5451</v>
      </c>
      <c r="E367" s="77" t="s">
        <v>3789</v>
      </c>
      <c r="F367" s="567"/>
      <c r="G367" s="567"/>
    </row>
    <row r="368" spans="1:7" s="529" customFormat="1" ht="31.5" x14ac:dyDescent="0.25">
      <c r="A368" s="665"/>
      <c r="B368" s="536">
        <v>11</v>
      </c>
      <c r="C368" s="76" t="s">
        <v>992</v>
      </c>
      <c r="D368" s="76" t="s">
        <v>993</v>
      </c>
      <c r="E368" s="77" t="s">
        <v>994</v>
      </c>
      <c r="F368" s="567"/>
      <c r="G368" s="567"/>
    </row>
    <row r="369" spans="1:7" s="529" customFormat="1" x14ac:dyDescent="0.25">
      <c r="A369" s="665"/>
      <c r="B369" s="536">
        <v>12</v>
      </c>
      <c r="C369" s="76" t="s">
        <v>995</v>
      </c>
      <c r="D369" s="76" t="s">
        <v>5452</v>
      </c>
      <c r="E369" s="77" t="s">
        <v>5454</v>
      </c>
      <c r="F369" s="567"/>
      <c r="G369" s="567"/>
    </row>
    <row r="370" spans="1:7" s="529" customFormat="1" ht="31.5" x14ac:dyDescent="0.25">
      <c r="A370" s="665"/>
      <c r="B370" s="536">
        <v>13</v>
      </c>
      <c r="C370" s="76" t="s">
        <v>998</v>
      </c>
      <c r="D370" s="76" t="s">
        <v>5453</v>
      </c>
      <c r="E370" s="77" t="s">
        <v>1000</v>
      </c>
      <c r="F370" s="567"/>
      <c r="G370" s="567"/>
    </row>
    <row r="371" spans="1:7" s="529" customFormat="1" ht="31.5" x14ac:dyDescent="0.25">
      <c r="A371" s="665"/>
      <c r="B371" s="536">
        <v>14</v>
      </c>
      <c r="C371" s="76" t="s">
        <v>1001</v>
      </c>
      <c r="D371" s="77" t="s">
        <v>5455</v>
      </c>
      <c r="E371" s="77" t="s">
        <v>5456</v>
      </c>
      <c r="F371" s="567"/>
      <c r="G371" s="567"/>
    </row>
    <row r="372" spans="1:7" s="529" customFormat="1" ht="63" x14ac:dyDescent="0.25">
      <c r="A372" s="665"/>
      <c r="B372" s="536">
        <v>15</v>
      </c>
      <c r="C372" s="76" t="s">
        <v>1004</v>
      </c>
      <c r="D372" s="76" t="s">
        <v>3798</v>
      </c>
      <c r="E372" s="76" t="s">
        <v>3799</v>
      </c>
      <c r="F372" s="567"/>
      <c r="G372" s="567"/>
    </row>
    <row r="373" spans="1:7" s="529" customFormat="1" ht="31.5" x14ac:dyDescent="0.25">
      <c r="A373" s="665"/>
      <c r="B373" s="536">
        <v>16</v>
      </c>
      <c r="C373" s="76" t="s">
        <v>1005</v>
      </c>
      <c r="D373" s="76" t="s">
        <v>1006</v>
      </c>
      <c r="E373" s="77" t="s">
        <v>3855</v>
      </c>
      <c r="F373" s="567"/>
      <c r="G373" s="567"/>
    </row>
    <row r="374" spans="1:7" s="1132" customFormat="1" ht="31.5" x14ac:dyDescent="0.25">
      <c r="A374" s="1105"/>
      <c r="B374" s="1115">
        <v>17</v>
      </c>
      <c r="C374" s="76" t="s">
        <v>1007</v>
      </c>
      <c r="D374" s="76" t="s">
        <v>1008</v>
      </c>
      <c r="E374" s="77" t="s">
        <v>5457</v>
      </c>
      <c r="F374" s="567"/>
      <c r="G374" s="567"/>
    </row>
    <row r="375" spans="1:7" s="529" customFormat="1" ht="31.5" x14ac:dyDescent="0.25">
      <c r="A375" s="665"/>
      <c r="B375" s="536">
        <v>18</v>
      </c>
      <c r="C375" s="1107" t="s">
        <v>1009</v>
      </c>
      <c r="D375" s="1107" t="s">
        <v>1010</v>
      </c>
      <c r="E375" s="1108" t="s">
        <v>3876</v>
      </c>
      <c r="F375" s="1112"/>
      <c r="G375" s="1112"/>
    </row>
    <row r="376" spans="1:7" s="529" customFormat="1" ht="31.5" x14ac:dyDescent="0.25">
      <c r="A376" s="665"/>
      <c r="B376" s="536">
        <v>19</v>
      </c>
      <c r="C376" s="79" t="s">
        <v>1011</v>
      </c>
      <c r="D376" s="79" t="s">
        <v>1011</v>
      </c>
      <c r="E376" s="80" t="s">
        <v>3877</v>
      </c>
      <c r="F376" s="567"/>
      <c r="G376" s="567"/>
    </row>
    <row r="377" spans="1:7" s="529" customFormat="1" ht="31.5" x14ac:dyDescent="0.25">
      <c r="A377" s="665"/>
      <c r="B377" s="536">
        <v>20</v>
      </c>
      <c r="C377" s="76" t="s">
        <v>1012</v>
      </c>
      <c r="D377" s="77" t="s">
        <v>5458</v>
      </c>
      <c r="E377" s="77" t="s">
        <v>3901</v>
      </c>
      <c r="F377" s="567"/>
      <c r="G377" s="567"/>
    </row>
    <row r="378" spans="1:7" s="529" customFormat="1" ht="47.25" x14ac:dyDescent="0.25">
      <c r="A378" s="665"/>
      <c r="B378" s="536">
        <v>21</v>
      </c>
      <c r="C378" s="76" t="s">
        <v>1015</v>
      </c>
      <c r="D378" s="77" t="s">
        <v>5459</v>
      </c>
      <c r="E378" s="77" t="s">
        <v>3906</v>
      </c>
      <c r="F378" s="567"/>
      <c r="G378" s="567"/>
    </row>
    <row r="379" spans="1:7" s="529" customFormat="1" ht="31.5" x14ac:dyDescent="0.25">
      <c r="A379" s="665"/>
      <c r="B379" s="536">
        <v>22</v>
      </c>
      <c r="C379" s="76" t="s">
        <v>1017</v>
      </c>
      <c r="D379" s="77" t="s">
        <v>5460</v>
      </c>
      <c r="E379" s="77" t="s">
        <v>3909</v>
      </c>
      <c r="F379" s="567"/>
      <c r="G379" s="567"/>
    </row>
    <row r="380" spans="1:7" s="520" customFormat="1" x14ac:dyDescent="0.25">
      <c r="A380" s="540" t="s">
        <v>5007</v>
      </c>
      <c r="B380" s="534"/>
      <c r="C380" s="545"/>
      <c r="D380" s="545"/>
      <c r="E380" s="545"/>
      <c r="F380" s="561"/>
      <c r="G380" s="561"/>
    </row>
    <row r="381" spans="1:7" s="520" customFormat="1" ht="47.25" x14ac:dyDescent="0.25">
      <c r="A381" s="518"/>
      <c r="B381" s="519" t="s">
        <v>1177</v>
      </c>
      <c r="C381" s="527" t="s">
        <v>1190</v>
      </c>
      <c r="D381" s="527" t="s">
        <v>1191</v>
      </c>
      <c r="E381" s="527" t="s">
        <v>1192</v>
      </c>
      <c r="F381" s="561">
        <v>0</v>
      </c>
      <c r="G381" s="561">
        <v>30</v>
      </c>
    </row>
    <row r="382" spans="1:7" ht="31.5" x14ac:dyDescent="0.25">
      <c r="A382" s="517"/>
      <c r="B382" s="518"/>
      <c r="C382" s="76" t="s">
        <v>1193</v>
      </c>
      <c r="D382" s="77" t="s">
        <v>5393</v>
      </c>
      <c r="E382" s="77" t="s">
        <v>1195</v>
      </c>
      <c r="F382" s="562"/>
      <c r="G382" s="562"/>
    </row>
    <row r="383" spans="1:7" ht="31.5" x14ac:dyDescent="0.25">
      <c r="A383" s="517"/>
      <c r="B383" s="518"/>
      <c r="C383" s="76" t="s">
        <v>1196</v>
      </c>
      <c r="D383" s="76" t="s">
        <v>1197</v>
      </c>
      <c r="E383" s="77" t="s">
        <v>1198</v>
      </c>
      <c r="F383" s="562"/>
      <c r="G383" s="562"/>
    </row>
    <row r="384" spans="1:7" ht="31.5" x14ac:dyDescent="0.25">
      <c r="A384" s="517"/>
      <c r="B384" s="518"/>
      <c r="C384" s="76" t="s">
        <v>1199</v>
      </c>
      <c r="D384" s="76" t="s">
        <v>5394</v>
      </c>
      <c r="E384" s="77" t="s">
        <v>1200</v>
      </c>
      <c r="F384" s="562"/>
      <c r="G384" s="562"/>
    </row>
    <row r="385" spans="1:7" s="520" customFormat="1" ht="47.25" x14ac:dyDescent="0.25">
      <c r="A385" s="518"/>
      <c r="B385" s="518"/>
      <c r="C385" s="527" t="s">
        <v>1201</v>
      </c>
      <c r="D385" s="527" t="s">
        <v>1202</v>
      </c>
      <c r="E385" s="527" t="s">
        <v>1203</v>
      </c>
      <c r="F385" s="561">
        <v>0</v>
      </c>
      <c r="G385" s="561">
        <v>10</v>
      </c>
    </row>
    <row r="386" spans="1:7" s="535" customFormat="1" ht="47.25" x14ac:dyDescent="0.25">
      <c r="A386" s="648"/>
      <c r="B386" s="536">
        <v>3</v>
      </c>
      <c r="C386" s="76" t="s">
        <v>1210</v>
      </c>
      <c r="D386" s="502" t="s">
        <v>5373</v>
      </c>
      <c r="E386" s="77" t="s">
        <v>1211</v>
      </c>
      <c r="F386" s="567"/>
      <c r="G386" s="567"/>
    </row>
    <row r="387" spans="1:7" s="520" customFormat="1" x14ac:dyDescent="0.25">
      <c r="A387" s="540" t="s">
        <v>5008</v>
      </c>
      <c r="B387" s="534"/>
      <c r="C387" s="545"/>
      <c r="D387" s="545"/>
      <c r="E387" s="545"/>
      <c r="F387" s="561"/>
      <c r="G387" s="561"/>
    </row>
    <row r="388" spans="1:7" s="520" customFormat="1" ht="23.25" customHeight="1" x14ac:dyDescent="0.25">
      <c r="A388" s="518"/>
      <c r="B388" s="1041" t="s">
        <v>1306</v>
      </c>
      <c r="C388" s="1043" t="s">
        <v>1399</v>
      </c>
      <c r="D388" s="1043" t="s">
        <v>1400</v>
      </c>
      <c r="E388" s="527" t="s">
        <v>3496</v>
      </c>
      <c r="F388" s="561">
        <v>72.56</v>
      </c>
      <c r="G388" s="561">
        <v>81.66</v>
      </c>
    </row>
    <row r="389" spans="1:7" s="520" customFormat="1" ht="27" customHeight="1" x14ac:dyDescent="0.25">
      <c r="A389" s="518"/>
      <c r="B389" s="1042"/>
      <c r="C389" s="1052"/>
      <c r="D389" s="1052"/>
      <c r="E389" s="527" t="s">
        <v>4117</v>
      </c>
      <c r="F389" s="561">
        <v>67.825000000000003</v>
      </c>
      <c r="G389" s="561">
        <v>72.314999999999998</v>
      </c>
    </row>
    <row r="390" spans="1:7" ht="63" x14ac:dyDescent="0.25">
      <c r="A390" s="517"/>
      <c r="B390" s="518"/>
      <c r="C390" s="76" t="s">
        <v>1405</v>
      </c>
      <c r="D390" s="552" t="s">
        <v>1406</v>
      </c>
      <c r="E390" s="552" t="s">
        <v>5182</v>
      </c>
      <c r="F390" s="562"/>
      <c r="G390" s="562"/>
    </row>
    <row r="391" spans="1:7" ht="47.25" x14ac:dyDescent="0.25">
      <c r="A391" s="517"/>
      <c r="B391" s="518"/>
      <c r="C391" s="76" t="s">
        <v>1408</v>
      </c>
      <c r="D391" s="552" t="s">
        <v>1409</v>
      </c>
      <c r="E391" s="552" t="s">
        <v>5221</v>
      </c>
      <c r="F391" s="562"/>
      <c r="G391" s="562"/>
    </row>
    <row r="392" spans="1:7" s="520" customFormat="1" ht="31.5" x14ac:dyDescent="0.25">
      <c r="A392" s="518"/>
      <c r="B392" s="515" t="s">
        <v>472</v>
      </c>
      <c r="C392" s="527" t="s">
        <v>500</v>
      </c>
      <c r="D392" s="527" t="s">
        <v>501</v>
      </c>
      <c r="E392" s="527" t="s">
        <v>502</v>
      </c>
      <c r="F392" s="651">
        <v>255</v>
      </c>
      <c r="G392" s="694">
        <v>3400</v>
      </c>
    </row>
    <row r="393" spans="1:7" s="541" customFormat="1" ht="63" x14ac:dyDescent="0.25">
      <c r="A393" s="649"/>
      <c r="B393" s="536"/>
      <c r="C393" s="76" t="s">
        <v>503</v>
      </c>
      <c r="D393" s="77" t="s">
        <v>504</v>
      </c>
      <c r="E393" s="77" t="s">
        <v>3875</v>
      </c>
      <c r="F393" s="567"/>
      <c r="G393" s="562"/>
    </row>
    <row r="394" spans="1:7" s="541" customFormat="1" ht="31.5" x14ac:dyDescent="0.25">
      <c r="A394" s="649"/>
      <c r="B394" s="536"/>
      <c r="C394" s="76" t="s">
        <v>506</v>
      </c>
      <c r="D394" s="77" t="s">
        <v>5433</v>
      </c>
      <c r="E394" s="77" t="s">
        <v>3800</v>
      </c>
      <c r="F394" s="567"/>
      <c r="G394" s="562"/>
    </row>
    <row r="395" spans="1:7" s="541" customFormat="1" ht="47.25" x14ac:dyDescent="0.25">
      <c r="A395" s="649"/>
      <c r="B395" s="536"/>
      <c r="C395" s="76" t="s">
        <v>509</v>
      </c>
      <c r="D395" s="77" t="s">
        <v>510</v>
      </c>
      <c r="E395" s="77" t="s">
        <v>511</v>
      </c>
      <c r="F395" s="567"/>
      <c r="G395" s="562"/>
    </row>
    <row r="396" spans="1:7" s="541" customFormat="1" ht="31.5" x14ac:dyDescent="0.25">
      <c r="A396" s="649"/>
      <c r="B396" s="536"/>
      <c r="C396" s="76" t="s">
        <v>512</v>
      </c>
      <c r="D396" s="77" t="s">
        <v>513</v>
      </c>
      <c r="E396" s="77" t="s">
        <v>3679</v>
      </c>
      <c r="F396" s="567"/>
      <c r="G396" s="562"/>
    </row>
    <row r="397" spans="1:7" s="520" customFormat="1" x14ac:dyDescent="0.25">
      <c r="A397" s="540" t="s">
        <v>5009</v>
      </c>
      <c r="B397" s="534"/>
      <c r="C397" s="545"/>
      <c r="D397" s="545"/>
      <c r="E397" s="545"/>
      <c r="F397" s="561"/>
      <c r="G397" s="561"/>
    </row>
    <row r="398" spans="1:7" s="520" customFormat="1" ht="47.25" x14ac:dyDescent="0.25">
      <c r="A398" s="518"/>
      <c r="B398" s="515" t="s">
        <v>1249</v>
      </c>
      <c r="C398" s="527" t="s">
        <v>1266</v>
      </c>
      <c r="D398" s="527" t="s">
        <v>1267</v>
      </c>
      <c r="E398" s="527" t="s">
        <v>1268</v>
      </c>
      <c r="F398" s="561">
        <v>16.670000000000002</v>
      </c>
      <c r="G398" s="561">
        <v>15.38</v>
      </c>
    </row>
    <row r="399" spans="1:7" s="535" customFormat="1" ht="31.5" x14ac:dyDescent="0.25">
      <c r="A399" s="648"/>
      <c r="B399" s="536">
        <v>1</v>
      </c>
      <c r="C399" s="76" t="s">
        <v>1269</v>
      </c>
      <c r="D399" s="591" t="s">
        <v>5061</v>
      </c>
      <c r="E399" s="592" t="s">
        <v>5062</v>
      </c>
      <c r="F399" s="567"/>
      <c r="G399" s="567"/>
    </row>
    <row r="400" spans="1:7" s="535" customFormat="1" ht="47.25" x14ac:dyDescent="0.25">
      <c r="A400" s="648"/>
      <c r="B400" s="536">
        <v>2</v>
      </c>
      <c r="C400" s="76" t="s">
        <v>1272</v>
      </c>
      <c r="D400" s="591" t="s">
        <v>5063</v>
      </c>
      <c r="E400" s="592" t="s">
        <v>5064</v>
      </c>
      <c r="F400" s="567"/>
      <c r="G400" s="567"/>
    </row>
    <row r="401" spans="1:7" s="535" customFormat="1" ht="31.5" x14ac:dyDescent="0.25">
      <c r="A401" s="648"/>
      <c r="B401" s="536">
        <v>3</v>
      </c>
      <c r="C401" s="76" t="s">
        <v>1275</v>
      </c>
      <c r="D401" s="704" t="s">
        <v>5066</v>
      </c>
      <c r="E401" s="705" t="s">
        <v>5067</v>
      </c>
      <c r="F401" s="567"/>
      <c r="G401" s="567"/>
    </row>
    <row r="402" spans="1:7" s="535" customFormat="1" ht="31.5" x14ac:dyDescent="0.25">
      <c r="A402" s="648"/>
      <c r="B402" s="536">
        <v>4</v>
      </c>
      <c r="C402" s="76" t="s">
        <v>1277</v>
      </c>
      <c r="D402" s="592" t="s">
        <v>5065</v>
      </c>
      <c r="E402" s="592" t="s">
        <v>5068</v>
      </c>
      <c r="F402" s="567"/>
      <c r="G402" s="567"/>
    </row>
    <row r="403" spans="1:7" s="535" customFormat="1" ht="31.5" x14ac:dyDescent="0.25">
      <c r="A403" s="648"/>
      <c r="B403" s="536">
        <v>5</v>
      </c>
      <c r="C403" s="76" t="s">
        <v>1280</v>
      </c>
      <c r="D403" s="591" t="s">
        <v>5069</v>
      </c>
      <c r="E403" s="592" t="s">
        <v>5071</v>
      </c>
      <c r="F403" s="567"/>
      <c r="G403" s="567"/>
    </row>
    <row r="404" spans="1:7" s="535" customFormat="1" ht="47.25" x14ac:dyDescent="0.25">
      <c r="A404" s="648"/>
      <c r="B404" s="536">
        <v>6</v>
      </c>
      <c r="C404" s="76" t="s">
        <v>1283</v>
      </c>
      <c r="D404" s="591" t="s">
        <v>5070</v>
      </c>
      <c r="E404" s="592" t="s">
        <v>5199</v>
      </c>
      <c r="F404" s="567"/>
      <c r="G404" s="567"/>
    </row>
    <row r="405" spans="1:7" s="520" customFormat="1" x14ac:dyDescent="0.25">
      <c r="A405" s="540" t="s">
        <v>5010</v>
      </c>
      <c r="B405" s="534"/>
      <c r="C405" s="545"/>
      <c r="D405" s="545"/>
      <c r="E405" s="545"/>
      <c r="F405" s="561"/>
      <c r="G405" s="561"/>
    </row>
    <row r="406" spans="1:7" s="520" customFormat="1" ht="47.25" x14ac:dyDescent="0.25">
      <c r="A406" s="518"/>
      <c r="B406" s="744" t="s">
        <v>3251</v>
      </c>
      <c r="C406" s="743" t="s">
        <v>3440</v>
      </c>
      <c r="D406" s="743" t="s">
        <v>3441</v>
      </c>
      <c r="E406" s="660" t="s">
        <v>3442</v>
      </c>
      <c r="F406" s="561"/>
      <c r="G406" s="561">
        <v>5</v>
      </c>
    </row>
    <row r="407" spans="1:7" ht="31.5" x14ac:dyDescent="0.25">
      <c r="A407" s="662"/>
      <c r="B407" s="542"/>
      <c r="C407" s="76" t="s">
        <v>3462</v>
      </c>
      <c r="D407" s="77" t="s">
        <v>3463</v>
      </c>
      <c r="E407" s="77" t="s">
        <v>3771</v>
      </c>
      <c r="F407" s="562"/>
      <c r="G407" s="562"/>
    </row>
    <row r="408" spans="1:7" s="520" customFormat="1" ht="31.5" x14ac:dyDescent="0.25">
      <c r="A408" s="540" t="s">
        <v>5011</v>
      </c>
      <c r="B408" s="534"/>
      <c r="C408" s="545"/>
      <c r="D408" s="545"/>
      <c r="E408" s="545"/>
      <c r="F408" s="561"/>
      <c r="G408" s="561"/>
    </row>
    <row r="409" spans="1:7" s="520" customFormat="1" ht="47.25" x14ac:dyDescent="0.25">
      <c r="A409" s="518"/>
      <c r="B409" s="519" t="s">
        <v>472</v>
      </c>
      <c r="C409" s="527" t="s">
        <v>488</v>
      </c>
      <c r="D409" s="527" t="s">
        <v>489</v>
      </c>
      <c r="E409" s="527" t="s">
        <v>490</v>
      </c>
      <c r="F409" s="561">
        <v>93.83</v>
      </c>
      <c r="G409" s="561">
        <v>97</v>
      </c>
    </row>
    <row r="410" spans="1:7" s="535" customFormat="1" ht="47.25" x14ac:dyDescent="0.25">
      <c r="A410" s="648"/>
      <c r="B410" s="536">
        <v>1</v>
      </c>
      <c r="C410" s="76" t="s">
        <v>497</v>
      </c>
      <c r="D410" s="524" t="s">
        <v>5099</v>
      </c>
      <c r="E410" s="524" t="s">
        <v>499</v>
      </c>
      <c r="F410" s="567"/>
      <c r="G410" s="567"/>
    </row>
    <row r="411" spans="1:7" s="535" customFormat="1" ht="31.5" x14ac:dyDescent="0.25">
      <c r="A411" s="648"/>
      <c r="B411" s="536">
        <v>2</v>
      </c>
      <c r="C411" s="76" t="s">
        <v>494</v>
      </c>
      <c r="D411" s="524" t="s">
        <v>496</v>
      </c>
      <c r="E411" s="524" t="s">
        <v>5098</v>
      </c>
      <c r="F411" s="567"/>
      <c r="G411" s="567"/>
    </row>
    <row r="412" spans="1:7" s="1131" customFormat="1" ht="47.25" x14ac:dyDescent="0.25">
      <c r="A412" s="1130"/>
      <c r="B412" s="1115">
        <v>3</v>
      </c>
      <c r="C412" s="76" t="s">
        <v>491</v>
      </c>
      <c r="D412" s="76" t="s">
        <v>492</v>
      </c>
      <c r="E412" s="77" t="s">
        <v>3814</v>
      </c>
      <c r="F412" s="567"/>
      <c r="G412" s="567"/>
    </row>
    <row r="413" spans="1:7" s="520" customFormat="1" ht="31.5" x14ac:dyDescent="0.25">
      <c r="A413" s="518"/>
      <c r="B413" s="518"/>
      <c r="C413" s="577" t="s">
        <v>536</v>
      </c>
      <c r="D413" s="577" t="s">
        <v>537</v>
      </c>
      <c r="E413" s="577" t="s">
        <v>538</v>
      </c>
      <c r="F413" s="1133" t="s">
        <v>4287</v>
      </c>
      <c r="G413" s="1133" t="s">
        <v>4292</v>
      </c>
    </row>
    <row r="414" spans="1:7" s="535" customFormat="1" ht="47.25" x14ac:dyDescent="0.25">
      <c r="A414" s="648"/>
      <c r="B414" s="536">
        <v>1</v>
      </c>
      <c r="C414" s="76" t="s">
        <v>539</v>
      </c>
      <c r="D414" s="77" t="s">
        <v>540</v>
      </c>
      <c r="E414" s="77" t="s">
        <v>4482</v>
      </c>
      <c r="F414" s="567"/>
      <c r="G414" s="567"/>
    </row>
    <row r="415" spans="1:7" s="535" customFormat="1" ht="47.25" x14ac:dyDescent="0.25">
      <c r="A415" s="648"/>
      <c r="B415" s="536">
        <v>2</v>
      </c>
      <c r="C415" s="76" t="s">
        <v>542</v>
      </c>
      <c r="D415" s="77" t="s">
        <v>543</v>
      </c>
      <c r="E415" s="77" t="s">
        <v>4483</v>
      </c>
      <c r="F415" s="567"/>
      <c r="G415" s="567"/>
    </row>
    <row r="416" spans="1:7" s="535" customFormat="1" ht="31.5" x14ac:dyDescent="0.25">
      <c r="A416" s="648"/>
      <c r="B416" s="536">
        <v>3</v>
      </c>
      <c r="C416" s="76" t="s">
        <v>544</v>
      </c>
      <c r="D416" s="77" t="s">
        <v>545</v>
      </c>
      <c r="E416" s="77" t="s">
        <v>4484</v>
      </c>
      <c r="F416" s="567"/>
      <c r="G416" s="567"/>
    </row>
    <row r="417" spans="1:7" s="520" customFormat="1" x14ac:dyDescent="0.25">
      <c r="A417" s="540" t="s">
        <v>5012</v>
      </c>
      <c r="B417" s="534"/>
      <c r="C417" s="545"/>
      <c r="D417" s="545"/>
      <c r="E417" s="545"/>
      <c r="F417" s="561"/>
      <c r="G417" s="561"/>
    </row>
    <row r="418" spans="1:7" s="520" customFormat="1" ht="31.5" x14ac:dyDescent="0.25">
      <c r="A418" s="518"/>
      <c r="B418" s="519" t="s">
        <v>965</v>
      </c>
      <c r="C418" s="527" t="s">
        <v>966</v>
      </c>
      <c r="D418" s="527" t="s">
        <v>967</v>
      </c>
      <c r="E418" s="527" t="s">
        <v>968</v>
      </c>
      <c r="F418" s="561">
        <v>86.2</v>
      </c>
      <c r="G418" s="561">
        <v>94.83</v>
      </c>
    </row>
    <row r="419" spans="1:7" s="529" customFormat="1" ht="47.25" x14ac:dyDescent="0.25">
      <c r="A419" s="665"/>
      <c r="B419" s="536">
        <v>1</v>
      </c>
      <c r="C419" s="76" t="s">
        <v>969</v>
      </c>
      <c r="D419" s="76" t="s">
        <v>5440</v>
      </c>
      <c r="E419" s="77" t="s">
        <v>5441</v>
      </c>
      <c r="F419" s="567"/>
      <c r="G419" s="567"/>
    </row>
    <row r="420" spans="1:7" s="529" customFormat="1" ht="31.5" x14ac:dyDescent="0.25">
      <c r="A420" s="665"/>
      <c r="B420" s="536">
        <v>2</v>
      </c>
      <c r="C420" s="76" t="s">
        <v>972</v>
      </c>
      <c r="D420" s="77" t="s">
        <v>5442</v>
      </c>
      <c r="E420" s="77" t="s">
        <v>3695</v>
      </c>
      <c r="F420" s="567"/>
      <c r="G420" s="567"/>
    </row>
    <row r="421" spans="1:7" s="529" customFormat="1" ht="31.5" x14ac:dyDescent="0.25">
      <c r="A421" s="665"/>
      <c r="B421" s="536">
        <v>3</v>
      </c>
      <c r="C421" s="76" t="s">
        <v>974</v>
      </c>
      <c r="D421" s="76" t="s">
        <v>975</v>
      </c>
      <c r="E421" s="77" t="s">
        <v>3705</v>
      </c>
      <c r="F421" s="567"/>
      <c r="G421" s="567"/>
    </row>
    <row r="422" spans="1:7" s="529" customFormat="1" ht="31.5" x14ac:dyDescent="0.25">
      <c r="A422" s="665"/>
      <c r="B422" s="536">
        <v>4</v>
      </c>
      <c r="C422" s="76" t="s">
        <v>976</v>
      </c>
      <c r="D422" s="76" t="s">
        <v>977</v>
      </c>
      <c r="E422" s="77" t="s">
        <v>3709</v>
      </c>
      <c r="F422" s="567"/>
      <c r="G422" s="567"/>
    </row>
    <row r="423" spans="1:7" s="529" customFormat="1" ht="31.5" x14ac:dyDescent="0.25">
      <c r="A423" s="665"/>
      <c r="B423" s="536">
        <v>5</v>
      </c>
      <c r="C423" s="76" t="s">
        <v>978</v>
      </c>
      <c r="D423" s="77" t="s">
        <v>5443</v>
      </c>
      <c r="E423" s="77" t="s">
        <v>5444</v>
      </c>
      <c r="F423" s="567"/>
      <c r="G423" s="567"/>
    </row>
    <row r="424" spans="1:7" s="529" customFormat="1" ht="31.5" x14ac:dyDescent="0.25">
      <c r="A424" s="665"/>
      <c r="B424" s="536">
        <v>6</v>
      </c>
      <c r="C424" s="76" t="s">
        <v>980</v>
      </c>
      <c r="D424" s="77" t="s">
        <v>5445</v>
      </c>
      <c r="E424" s="77" t="s">
        <v>3720</v>
      </c>
      <c r="F424" s="567"/>
      <c r="G424" s="567"/>
    </row>
    <row r="425" spans="1:7" s="529" customFormat="1" ht="47.25" x14ac:dyDescent="0.25">
      <c r="A425" s="665"/>
      <c r="B425" s="536">
        <v>7</v>
      </c>
      <c r="C425" s="76" t="s">
        <v>982</v>
      </c>
      <c r="D425" s="77" t="s">
        <v>5447</v>
      </c>
      <c r="E425" s="77" t="s">
        <v>5446</v>
      </c>
      <c r="F425" s="567"/>
      <c r="G425" s="567"/>
    </row>
    <row r="426" spans="1:7" s="529" customFormat="1" ht="47.25" x14ac:dyDescent="0.25">
      <c r="A426" s="665"/>
      <c r="B426" s="536">
        <v>8</v>
      </c>
      <c r="C426" s="76" t="s">
        <v>984</v>
      </c>
      <c r="D426" s="76" t="s">
        <v>5448</v>
      </c>
      <c r="E426" s="77" t="s">
        <v>5449</v>
      </c>
      <c r="F426" s="567"/>
      <c r="G426" s="567"/>
    </row>
    <row r="427" spans="1:7" s="529" customFormat="1" ht="31.5" x14ac:dyDescent="0.25">
      <c r="A427" s="665"/>
      <c r="B427" s="536">
        <v>9</v>
      </c>
      <c r="C427" s="76" t="s">
        <v>986</v>
      </c>
      <c r="D427" s="77" t="s">
        <v>5450</v>
      </c>
      <c r="E427" s="77" t="s">
        <v>3788</v>
      </c>
      <c r="F427" s="567"/>
      <c r="G427" s="567"/>
    </row>
    <row r="428" spans="1:7" s="529" customFormat="1" ht="63" x14ac:dyDescent="0.25">
      <c r="A428" s="665"/>
      <c r="B428" s="536">
        <v>10</v>
      </c>
      <c r="C428" s="76" t="s">
        <v>989</v>
      </c>
      <c r="D428" s="76" t="s">
        <v>5451</v>
      </c>
      <c r="E428" s="77" t="s">
        <v>3789</v>
      </c>
      <c r="F428" s="567"/>
      <c r="G428" s="567"/>
    </row>
    <row r="429" spans="1:7" s="529" customFormat="1" ht="31.5" x14ac:dyDescent="0.25">
      <c r="A429" s="665"/>
      <c r="B429" s="536">
        <v>11</v>
      </c>
      <c r="C429" s="76" t="s">
        <v>992</v>
      </c>
      <c r="D429" s="76" t="s">
        <v>993</v>
      </c>
      <c r="E429" s="77" t="s">
        <v>994</v>
      </c>
      <c r="F429" s="567"/>
      <c r="G429" s="567"/>
    </row>
    <row r="430" spans="1:7" s="529" customFormat="1" x14ac:dyDescent="0.25">
      <c r="A430" s="665"/>
      <c r="B430" s="536">
        <v>12</v>
      </c>
      <c r="C430" s="76" t="s">
        <v>995</v>
      </c>
      <c r="D430" s="76" t="s">
        <v>5452</v>
      </c>
      <c r="E430" s="77" t="s">
        <v>5454</v>
      </c>
      <c r="F430" s="567"/>
      <c r="G430" s="567"/>
    </row>
    <row r="431" spans="1:7" s="529" customFormat="1" ht="31.5" x14ac:dyDescent="0.25">
      <c r="A431" s="665"/>
      <c r="B431" s="536">
        <v>13</v>
      </c>
      <c r="C431" s="76" t="s">
        <v>998</v>
      </c>
      <c r="D431" s="76" t="s">
        <v>5453</v>
      </c>
      <c r="E431" s="77" t="s">
        <v>1000</v>
      </c>
      <c r="F431" s="567"/>
      <c r="G431" s="567"/>
    </row>
    <row r="432" spans="1:7" s="529" customFormat="1" ht="31.5" x14ac:dyDescent="0.25">
      <c r="A432" s="665"/>
      <c r="B432" s="536">
        <v>14</v>
      </c>
      <c r="C432" s="76" t="s">
        <v>1001</v>
      </c>
      <c r="D432" s="77" t="s">
        <v>5455</v>
      </c>
      <c r="E432" s="77" t="s">
        <v>5456</v>
      </c>
      <c r="F432" s="567"/>
      <c r="G432" s="567"/>
    </row>
    <row r="433" spans="1:7" s="529" customFormat="1" ht="63" x14ac:dyDescent="0.25">
      <c r="A433" s="665"/>
      <c r="B433" s="536">
        <v>15</v>
      </c>
      <c r="C433" s="76" t="s">
        <v>1004</v>
      </c>
      <c r="D433" s="76" t="s">
        <v>3798</v>
      </c>
      <c r="E433" s="76" t="s">
        <v>3799</v>
      </c>
      <c r="F433" s="567"/>
      <c r="G433" s="567"/>
    </row>
    <row r="434" spans="1:7" s="529" customFormat="1" ht="31.5" x14ac:dyDescent="0.25">
      <c r="A434" s="665"/>
      <c r="B434" s="536">
        <v>16</v>
      </c>
      <c r="C434" s="76" t="s">
        <v>1005</v>
      </c>
      <c r="D434" s="76" t="s">
        <v>1006</v>
      </c>
      <c r="E434" s="77" t="s">
        <v>3855</v>
      </c>
      <c r="F434" s="567"/>
      <c r="G434" s="567"/>
    </row>
    <row r="435" spans="1:7" s="529" customFormat="1" ht="31.5" x14ac:dyDescent="0.25">
      <c r="A435" s="665"/>
      <c r="B435" s="536">
        <v>17</v>
      </c>
      <c r="C435" s="76" t="s">
        <v>1007</v>
      </c>
      <c r="D435" s="76" t="s">
        <v>1008</v>
      </c>
      <c r="E435" s="77" t="s">
        <v>5457</v>
      </c>
      <c r="F435" s="567"/>
      <c r="G435" s="567"/>
    </row>
    <row r="436" spans="1:7" s="529" customFormat="1" ht="31.5" x14ac:dyDescent="0.25">
      <c r="A436" s="665"/>
      <c r="B436" s="536">
        <v>18</v>
      </c>
      <c r="C436" s="76" t="s">
        <v>1009</v>
      </c>
      <c r="D436" s="76" t="s">
        <v>1010</v>
      </c>
      <c r="E436" s="77" t="s">
        <v>3876</v>
      </c>
      <c r="F436" s="567"/>
      <c r="G436" s="567"/>
    </row>
    <row r="437" spans="1:7" s="529" customFormat="1" ht="31.5" x14ac:dyDescent="0.25">
      <c r="A437" s="665"/>
      <c r="B437" s="536">
        <v>19</v>
      </c>
      <c r="C437" s="79" t="s">
        <v>1011</v>
      </c>
      <c r="D437" s="79" t="s">
        <v>1011</v>
      </c>
      <c r="E437" s="80" t="s">
        <v>3877</v>
      </c>
      <c r="F437" s="567"/>
      <c r="G437" s="567"/>
    </row>
    <row r="438" spans="1:7" s="529" customFormat="1" ht="31.5" x14ac:dyDescent="0.25">
      <c r="A438" s="665"/>
      <c r="B438" s="536">
        <v>20</v>
      </c>
      <c r="C438" s="76" t="s">
        <v>1012</v>
      </c>
      <c r="D438" s="77" t="s">
        <v>5458</v>
      </c>
      <c r="E438" s="77" t="s">
        <v>3901</v>
      </c>
      <c r="F438" s="567"/>
      <c r="G438" s="567"/>
    </row>
    <row r="439" spans="1:7" s="529" customFormat="1" ht="47.25" x14ac:dyDescent="0.25">
      <c r="A439" s="665"/>
      <c r="B439" s="536">
        <v>21</v>
      </c>
      <c r="C439" s="76" t="s">
        <v>1015</v>
      </c>
      <c r="D439" s="77" t="s">
        <v>5459</v>
      </c>
      <c r="E439" s="77" t="s">
        <v>3906</v>
      </c>
      <c r="F439" s="567"/>
      <c r="G439" s="567"/>
    </row>
    <row r="440" spans="1:7" s="529" customFormat="1" ht="31.5" x14ac:dyDescent="0.25">
      <c r="A440" s="665"/>
      <c r="B440" s="536">
        <v>22</v>
      </c>
      <c r="C440" s="76" t="s">
        <v>1017</v>
      </c>
      <c r="D440" s="77" t="s">
        <v>5460</v>
      </c>
      <c r="E440" s="77" t="s">
        <v>3909</v>
      </c>
      <c r="F440" s="567"/>
      <c r="G440" s="567"/>
    </row>
    <row r="441" spans="1:7" s="520" customFormat="1" ht="31.5" x14ac:dyDescent="0.25">
      <c r="A441" s="540" t="s">
        <v>5013</v>
      </c>
      <c r="B441" s="534"/>
      <c r="C441" s="545"/>
      <c r="D441" s="545"/>
      <c r="E441" s="545"/>
      <c r="F441" s="561"/>
      <c r="G441" s="561"/>
    </row>
    <row r="442" spans="1:7" s="520" customFormat="1" ht="31.5" x14ac:dyDescent="0.25">
      <c r="A442" s="518"/>
      <c r="B442" s="519" t="s">
        <v>708</v>
      </c>
      <c r="C442" s="527" t="s">
        <v>759</v>
      </c>
      <c r="D442" s="527" t="s">
        <v>760</v>
      </c>
      <c r="E442" s="527" t="s">
        <v>761</v>
      </c>
      <c r="F442" s="663">
        <v>1126173</v>
      </c>
      <c r="G442" s="663">
        <v>1243385.9903821535</v>
      </c>
    </row>
    <row r="443" spans="1:7" s="529" customFormat="1" ht="47.25" x14ac:dyDescent="0.25">
      <c r="A443" s="665"/>
      <c r="B443" s="536">
        <v>1</v>
      </c>
      <c r="C443" s="76" t="s">
        <v>762</v>
      </c>
      <c r="D443" s="526" t="s">
        <v>737</v>
      </c>
      <c r="E443" s="525" t="s">
        <v>763</v>
      </c>
      <c r="F443" s="569"/>
      <c r="G443" s="567"/>
    </row>
    <row r="444" spans="1:7" s="529" customFormat="1" ht="47.25" x14ac:dyDescent="0.25">
      <c r="A444" s="665"/>
      <c r="B444" s="536">
        <v>2</v>
      </c>
      <c r="C444" s="76" t="s">
        <v>764</v>
      </c>
      <c r="D444" s="526" t="s">
        <v>765</v>
      </c>
      <c r="E444" s="525" t="s">
        <v>766</v>
      </c>
      <c r="F444" s="569"/>
      <c r="G444" s="567"/>
    </row>
    <row r="445" spans="1:7" s="529" customFormat="1" ht="47.25" x14ac:dyDescent="0.25">
      <c r="A445" s="665"/>
      <c r="B445" s="536">
        <v>3</v>
      </c>
      <c r="C445" s="76" t="s">
        <v>767</v>
      </c>
      <c r="D445" s="77" t="s">
        <v>768</v>
      </c>
      <c r="E445" s="77" t="s">
        <v>3793</v>
      </c>
      <c r="F445" s="569"/>
      <c r="G445" s="567"/>
    </row>
    <row r="446" spans="1:7" s="529" customFormat="1" ht="47.25" x14ac:dyDescent="0.25">
      <c r="A446" s="665"/>
      <c r="B446" s="536">
        <v>4</v>
      </c>
      <c r="C446" s="76" t="s">
        <v>770</v>
      </c>
      <c r="D446" s="525" t="s">
        <v>771</v>
      </c>
      <c r="E446" s="525" t="s">
        <v>5169</v>
      </c>
      <c r="F446" s="569"/>
      <c r="G446" s="567"/>
    </row>
    <row r="447" spans="1:7" s="529" customFormat="1" ht="31.5" x14ac:dyDescent="0.25">
      <c r="A447" s="665"/>
      <c r="B447" s="536">
        <v>5</v>
      </c>
      <c r="C447" s="76" t="s">
        <v>773</v>
      </c>
      <c r="D447" s="525" t="s">
        <v>774</v>
      </c>
      <c r="E447" s="525" t="s">
        <v>775</v>
      </c>
      <c r="F447" s="569"/>
      <c r="G447" s="567"/>
    </row>
    <row r="448" spans="1:7" s="520" customFormat="1" x14ac:dyDescent="0.25">
      <c r="A448" s="540" t="s">
        <v>5014</v>
      </c>
      <c r="B448" s="534"/>
      <c r="C448" s="545"/>
      <c r="D448" s="545"/>
      <c r="E448" s="545"/>
      <c r="F448" s="561"/>
      <c r="G448" s="561"/>
    </row>
    <row r="449" spans="1:7" s="513" customFormat="1" x14ac:dyDescent="0.25">
      <c r="A449" s="678" t="s">
        <v>5015</v>
      </c>
      <c r="B449" s="678"/>
      <c r="C449" s="680"/>
      <c r="D449" s="680"/>
      <c r="E449" s="680"/>
      <c r="F449" s="560"/>
      <c r="G449" s="560"/>
    </row>
    <row r="450" spans="1:7" s="543" customFormat="1" ht="63" x14ac:dyDescent="0.25">
      <c r="A450" s="518"/>
      <c r="B450" s="519" t="s">
        <v>1491</v>
      </c>
      <c r="C450" s="527" t="s">
        <v>1516</v>
      </c>
      <c r="D450" s="527" t="s">
        <v>1517</v>
      </c>
      <c r="E450" s="527" t="s">
        <v>1518</v>
      </c>
      <c r="F450" s="561">
        <v>80</v>
      </c>
      <c r="G450" s="561">
        <v>100</v>
      </c>
    </row>
    <row r="451" spans="1:7" s="1131" customFormat="1" ht="47.25" x14ac:dyDescent="0.25">
      <c r="A451" s="1130"/>
      <c r="B451" s="1115">
        <v>1</v>
      </c>
      <c r="C451" s="198" t="s">
        <v>1519</v>
      </c>
      <c r="D451" s="199" t="s">
        <v>1520</v>
      </c>
      <c r="E451" s="199" t="s">
        <v>4809</v>
      </c>
      <c r="F451" s="567"/>
      <c r="G451" s="567"/>
    </row>
    <row r="452" spans="1:7" s="535" customFormat="1" ht="31.5" x14ac:dyDescent="0.25">
      <c r="A452" s="648"/>
      <c r="B452" s="536">
        <v>2</v>
      </c>
      <c r="C452" s="1128" t="s">
        <v>1522</v>
      </c>
      <c r="D452" s="1128" t="s">
        <v>4810</v>
      </c>
      <c r="E452" s="1128" t="s">
        <v>4811</v>
      </c>
      <c r="F452" s="1112"/>
      <c r="G452" s="1112"/>
    </row>
    <row r="453" spans="1:7" s="535" customFormat="1" ht="31.5" x14ac:dyDescent="0.25">
      <c r="A453" s="648"/>
      <c r="B453" s="536">
        <v>3</v>
      </c>
      <c r="C453" s="198" t="s">
        <v>1525</v>
      </c>
      <c r="D453" s="198" t="s">
        <v>1526</v>
      </c>
      <c r="E453" s="199" t="s">
        <v>4812</v>
      </c>
      <c r="F453" s="567"/>
      <c r="G453" s="567"/>
    </row>
    <row r="454" spans="1:7" s="535" customFormat="1" ht="31.5" x14ac:dyDescent="0.25">
      <c r="A454" s="648"/>
      <c r="B454" s="536">
        <v>4</v>
      </c>
      <c r="C454" s="198" t="s">
        <v>1527</v>
      </c>
      <c r="D454" s="198" t="s">
        <v>1528</v>
      </c>
      <c r="E454" s="199" t="s">
        <v>4813</v>
      </c>
      <c r="F454" s="567"/>
      <c r="G454" s="567"/>
    </row>
    <row r="455" spans="1:7" s="535" customFormat="1" ht="31.5" x14ac:dyDescent="0.25">
      <c r="A455" s="648"/>
      <c r="B455" s="536">
        <v>5</v>
      </c>
      <c r="C455" s="198" t="s">
        <v>4814</v>
      </c>
      <c r="D455" s="198" t="s">
        <v>4815</v>
      </c>
      <c r="E455" s="199" t="s">
        <v>4816</v>
      </c>
      <c r="F455" s="567"/>
      <c r="G455" s="567"/>
    </row>
    <row r="456" spans="1:7" s="535" customFormat="1" ht="31.5" x14ac:dyDescent="0.25">
      <c r="A456" s="648"/>
      <c r="B456" s="536">
        <v>6</v>
      </c>
      <c r="C456" s="198" t="s">
        <v>1531</v>
      </c>
      <c r="D456" s="198" t="s">
        <v>1532</v>
      </c>
      <c r="E456" s="199" t="s">
        <v>4817</v>
      </c>
      <c r="F456" s="567"/>
      <c r="G456" s="567"/>
    </row>
    <row r="457" spans="1:7" s="535" customFormat="1" ht="31.5" x14ac:dyDescent="0.25">
      <c r="A457" s="648"/>
      <c r="B457" s="536">
        <v>7</v>
      </c>
      <c r="C457" s="198" t="s">
        <v>1533</v>
      </c>
      <c r="D457" s="198" t="s">
        <v>1534</v>
      </c>
      <c r="E457" s="199" t="s">
        <v>4818</v>
      </c>
      <c r="F457" s="567"/>
      <c r="G457" s="567"/>
    </row>
    <row r="458" spans="1:7" s="513" customFormat="1" x14ac:dyDescent="0.25">
      <c r="A458" s="678" t="s">
        <v>5016</v>
      </c>
      <c r="B458" s="678"/>
      <c r="C458" s="680"/>
      <c r="D458" s="680"/>
      <c r="E458" s="680"/>
      <c r="F458" s="560"/>
      <c r="G458" s="560"/>
    </row>
    <row r="459" spans="1:7" s="543" customFormat="1" ht="47.25" x14ac:dyDescent="0.25">
      <c r="A459" s="518"/>
      <c r="B459" s="519" t="s">
        <v>3087</v>
      </c>
      <c r="C459" s="527" t="s">
        <v>3154</v>
      </c>
      <c r="D459" s="527" t="s">
        <v>3155</v>
      </c>
      <c r="E459" s="527" t="s">
        <v>3156</v>
      </c>
      <c r="F459" s="561">
        <v>54.5</v>
      </c>
      <c r="G459" s="561">
        <v>59.5</v>
      </c>
    </row>
    <row r="460" spans="1:7" s="544" customFormat="1" ht="31.5" x14ac:dyDescent="0.25">
      <c r="A460" s="517"/>
      <c r="B460" s="518"/>
      <c r="C460" s="76" t="s">
        <v>3157</v>
      </c>
      <c r="D460" s="77" t="s">
        <v>3158</v>
      </c>
      <c r="E460" s="77" t="s">
        <v>3675</v>
      </c>
      <c r="F460" s="559"/>
      <c r="G460" s="559"/>
    </row>
    <row r="461" spans="1:7" s="544" customFormat="1" ht="31.5" x14ac:dyDescent="0.25">
      <c r="A461" s="517"/>
      <c r="B461" s="518"/>
      <c r="C461" s="76" t="s">
        <v>3159</v>
      </c>
      <c r="D461" s="77" t="s">
        <v>3160</v>
      </c>
      <c r="E461" s="77" t="s">
        <v>3676</v>
      </c>
      <c r="F461" s="559"/>
      <c r="G461" s="559"/>
    </row>
    <row r="462" spans="1:7" s="544" customFormat="1" ht="31.5" x14ac:dyDescent="0.25">
      <c r="A462" s="517"/>
      <c r="B462" s="518"/>
      <c r="C462" s="76" t="s">
        <v>3161</v>
      </c>
      <c r="D462" s="77" t="s">
        <v>3162</v>
      </c>
      <c r="E462" s="77" t="s">
        <v>3677</v>
      </c>
      <c r="F462" s="559"/>
      <c r="G462" s="559"/>
    </row>
    <row r="463" spans="1:7" s="513" customFormat="1" x14ac:dyDescent="0.25">
      <c r="A463" s="678" t="s">
        <v>5017</v>
      </c>
      <c r="B463" s="678"/>
      <c r="C463" s="680"/>
      <c r="D463" s="680"/>
      <c r="E463" s="680"/>
      <c r="F463" s="558"/>
      <c r="G463" s="558"/>
    </row>
    <row r="464" spans="1:7" s="520" customFormat="1" ht="63" x14ac:dyDescent="0.25">
      <c r="A464" s="518"/>
      <c r="B464" s="519" t="s">
        <v>1177</v>
      </c>
      <c r="C464" s="1043" t="s">
        <v>1178</v>
      </c>
      <c r="D464" s="1043" t="s">
        <v>1179</v>
      </c>
      <c r="E464" s="527" t="s">
        <v>4997</v>
      </c>
      <c r="F464" s="561">
        <v>25.514403292181072</v>
      </c>
      <c r="G464" s="561">
        <v>40.950000000000003</v>
      </c>
    </row>
    <row r="465" spans="1:7" s="520" customFormat="1" ht="47.25" x14ac:dyDescent="0.25">
      <c r="A465" s="518"/>
      <c r="B465" s="518"/>
      <c r="C465" s="1052"/>
      <c r="D465" s="1052"/>
      <c r="E465" s="527" t="s">
        <v>4998</v>
      </c>
      <c r="F465" s="561">
        <v>0.08</v>
      </c>
      <c r="G465" s="561">
        <v>20.079999999999998</v>
      </c>
    </row>
    <row r="466" spans="1:7" s="535" customFormat="1" ht="47.25" x14ac:dyDescent="0.25">
      <c r="A466" s="648"/>
      <c r="B466" s="536">
        <v>1</v>
      </c>
      <c r="C466" s="76" t="s">
        <v>1181</v>
      </c>
      <c r="D466" s="591" t="s">
        <v>1182</v>
      </c>
      <c r="E466" s="592" t="s">
        <v>1183</v>
      </c>
      <c r="F466" s="567"/>
      <c r="G466" s="567"/>
    </row>
    <row r="467" spans="1:7" s="535" customFormat="1" ht="63" x14ac:dyDescent="0.25">
      <c r="A467" s="648"/>
      <c r="B467" s="536">
        <v>2</v>
      </c>
      <c r="C467" s="76" t="s">
        <v>1184</v>
      </c>
      <c r="D467" s="592" t="s">
        <v>1185</v>
      </c>
      <c r="E467" s="592" t="s">
        <v>1186</v>
      </c>
      <c r="F467" s="567"/>
      <c r="G467" s="567"/>
    </row>
    <row r="468" spans="1:7" s="513" customFormat="1" x14ac:dyDescent="0.25">
      <c r="A468" s="678" t="s">
        <v>5018</v>
      </c>
      <c r="B468" s="678"/>
      <c r="C468" s="680"/>
      <c r="D468" s="680"/>
      <c r="E468" s="680"/>
      <c r="F468" s="560"/>
      <c r="G468" s="560"/>
    </row>
    <row r="469" spans="1:7" s="543" customFormat="1" ht="47.25" x14ac:dyDescent="0.25">
      <c r="A469" s="518"/>
      <c r="B469" s="519" t="s">
        <v>2816</v>
      </c>
      <c r="C469" s="545" t="s">
        <v>3253</v>
      </c>
      <c r="D469" s="545" t="s">
        <v>2848</v>
      </c>
      <c r="E469" s="527" t="s">
        <v>3254</v>
      </c>
      <c r="F469" s="561">
        <v>4.5835169678272365</v>
      </c>
      <c r="G469" s="561">
        <v>20.8</v>
      </c>
    </row>
    <row r="470" spans="1:7" s="541" customFormat="1" ht="31.5" x14ac:dyDescent="0.25">
      <c r="A470" s="649"/>
      <c r="B470" s="536"/>
      <c r="C470" s="76" t="s">
        <v>2862</v>
      </c>
      <c r="D470" s="595" t="s">
        <v>5121</v>
      </c>
      <c r="E470" s="596" t="s">
        <v>5200</v>
      </c>
      <c r="F470" s="567"/>
      <c r="G470" s="562"/>
    </row>
    <row r="471" spans="1:7" s="541" customFormat="1" ht="47.25" x14ac:dyDescent="0.25">
      <c r="A471" s="649"/>
      <c r="B471" s="536"/>
      <c r="C471" s="76" t="s">
        <v>2877</v>
      </c>
      <c r="D471" s="596" t="s">
        <v>5122</v>
      </c>
      <c r="E471" s="596" t="s">
        <v>5123</v>
      </c>
      <c r="F471" s="567"/>
      <c r="G471" s="562"/>
    </row>
    <row r="472" spans="1:7" s="541" customFormat="1" ht="31.5" x14ac:dyDescent="0.25">
      <c r="A472" s="649"/>
      <c r="B472" s="536"/>
      <c r="C472" s="76" t="s">
        <v>2865</v>
      </c>
      <c r="D472" s="596" t="s">
        <v>5124</v>
      </c>
      <c r="E472" s="596" t="s">
        <v>5125</v>
      </c>
      <c r="F472" s="567"/>
      <c r="G472" s="562"/>
    </row>
    <row r="473" spans="1:7" s="543" customFormat="1" ht="31.5" x14ac:dyDescent="0.25">
      <c r="A473" s="518"/>
      <c r="B473" s="518"/>
      <c r="C473" s="527" t="s">
        <v>2853</v>
      </c>
      <c r="D473" s="527" t="s">
        <v>2854</v>
      </c>
      <c r="E473" s="527" t="s">
        <v>2855</v>
      </c>
      <c r="F473" s="561">
        <v>1.5</v>
      </c>
      <c r="G473" s="561">
        <v>7.4697974013007364</v>
      </c>
    </row>
    <row r="474" spans="1:7" s="541" customFormat="1" ht="47.25" x14ac:dyDescent="0.25">
      <c r="A474" s="649"/>
      <c r="B474" s="536"/>
      <c r="C474" s="76" t="s">
        <v>2856</v>
      </c>
      <c r="D474" s="591" t="s">
        <v>2857</v>
      </c>
      <c r="E474" s="592" t="s">
        <v>5127</v>
      </c>
      <c r="F474" s="567"/>
      <c r="G474" s="562"/>
    </row>
    <row r="475" spans="1:7" s="541" customFormat="1" ht="31.5" x14ac:dyDescent="0.25">
      <c r="A475" s="649"/>
      <c r="B475" s="536"/>
      <c r="C475" s="76" t="s">
        <v>2859</v>
      </c>
      <c r="D475" s="591" t="s">
        <v>5128</v>
      </c>
      <c r="E475" s="592" t="s">
        <v>2861</v>
      </c>
      <c r="F475" s="567"/>
      <c r="G475" s="562"/>
    </row>
    <row r="476" spans="1:7" s="541" customFormat="1" ht="31.5" x14ac:dyDescent="0.25">
      <c r="A476" s="649"/>
      <c r="B476" s="536"/>
      <c r="C476" s="76" t="s">
        <v>2868</v>
      </c>
      <c r="D476" s="76" t="s">
        <v>5404</v>
      </c>
      <c r="E476" s="77" t="s">
        <v>3753</v>
      </c>
      <c r="F476" s="567"/>
      <c r="G476" s="562"/>
    </row>
    <row r="477" spans="1:7" s="541" customFormat="1" ht="31.5" x14ac:dyDescent="0.25">
      <c r="A477" s="649"/>
      <c r="B477" s="536"/>
      <c r="C477" s="76" t="s">
        <v>2871</v>
      </c>
      <c r="D477" s="591" t="s">
        <v>2873</v>
      </c>
      <c r="E477" s="592" t="s">
        <v>5129</v>
      </c>
      <c r="F477" s="567"/>
      <c r="G477" s="562"/>
    </row>
    <row r="478" spans="1:7" s="541" customFormat="1" ht="47.25" x14ac:dyDescent="0.25">
      <c r="A478" s="649"/>
      <c r="B478" s="536"/>
      <c r="C478" s="76" t="s">
        <v>2874</v>
      </c>
      <c r="D478" s="592" t="s">
        <v>2876</v>
      </c>
      <c r="E478" s="592" t="s">
        <v>5201</v>
      </c>
      <c r="F478" s="567"/>
      <c r="G478" s="562"/>
    </row>
    <row r="479" spans="1:7" s="513" customFormat="1" x14ac:dyDescent="0.25">
      <c r="A479" s="678" t="s">
        <v>5019</v>
      </c>
      <c r="B479" s="678"/>
      <c r="C479" s="680"/>
      <c r="D479" s="680"/>
      <c r="E479" s="680"/>
      <c r="F479" s="560"/>
      <c r="G479" s="560"/>
    </row>
    <row r="480" spans="1:7" s="543" customFormat="1" ht="47.25" x14ac:dyDescent="0.25">
      <c r="A480" s="518"/>
      <c r="B480" s="519" t="s">
        <v>2315</v>
      </c>
      <c r="C480" s="527" t="s">
        <v>2316</v>
      </c>
      <c r="D480" s="527" t="s">
        <v>2317</v>
      </c>
      <c r="E480" s="527" t="s">
        <v>2318</v>
      </c>
      <c r="F480" s="561"/>
      <c r="G480" s="561"/>
    </row>
    <row r="481" spans="1:7" s="546" customFormat="1" ht="47.25" x14ac:dyDescent="0.25">
      <c r="A481" s="673"/>
      <c r="B481" s="547"/>
      <c r="C481" s="97" t="s">
        <v>2319</v>
      </c>
      <c r="D481" s="97" t="s">
        <v>5400</v>
      </c>
      <c r="E481" s="98" t="s">
        <v>5399</v>
      </c>
      <c r="F481" s="570"/>
      <c r="G481" s="571"/>
    </row>
    <row r="482" spans="1:7" s="546" customFormat="1" ht="31.5" x14ac:dyDescent="0.25">
      <c r="A482" s="673"/>
      <c r="B482" s="547"/>
      <c r="C482" s="97" t="s">
        <v>2322</v>
      </c>
      <c r="D482" s="97" t="s">
        <v>2323</v>
      </c>
      <c r="E482" s="98" t="s">
        <v>2324</v>
      </c>
      <c r="F482" s="570"/>
      <c r="G482" s="571"/>
    </row>
    <row r="483" spans="1:7" s="546" customFormat="1" ht="47.25" x14ac:dyDescent="0.25">
      <c r="A483" s="673"/>
      <c r="B483" s="547"/>
      <c r="C483" s="97" t="s">
        <v>2325</v>
      </c>
      <c r="D483" s="97" t="s">
        <v>2326</v>
      </c>
      <c r="E483" s="85" t="s">
        <v>5401</v>
      </c>
      <c r="F483" s="570"/>
      <c r="G483" s="571"/>
    </row>
    <row r="484" spans="1:7" s="546" customFormat="1" x14ac:dyDescent="0.25">
      <c r="A484" s="673"/>
      <c r="B484" s="547"/>
      <c r="C484" s="97" t="s">
        <v>2327</v>
      </c>
      <c r="D484" s="633" t="s">
        <v>5176</v>
      </c>
      <c r="E484" s="634" t="s">
        <v>4479</v>
      </c>
      <c r="F484" s="570"/>
      <c r="G484" s="571"/>
    </row>
    <row r="485" spans="1:7" s="546" customFormat="1" ht="31.5" x14ac:dyDescent="0.25">
      <c r="A485" s="673"/>
      <c r="B485" s="547"/>
      <c r="C485" s="97" t="s">
        <v>2330</v>
      </c>
      <c r="D485" s="633" t="s">
        <v>5177</v>
      </c>
      <c r="E485" s="634" t="s">
        <v>2332</v>
      </c>
      <c r="F485" s="570"/>
      <c r="G485" s="571"/>
    </row>
    <row r="486" spans="1:7" s="546" customFormat="1" x14ac:dyDescent="0.25">
      <c r="A486" s="673"/>
      <c r="B486" s="547"/>
      <c r="C486" s="97" t="s">
        <v>2333</v>
      </c>
      <c r="D486" s="97" t="s">
        <v>5402</v>
      </c>
      <c r="E486" s="85" t="s">
        <v>2335</v>
      </c>
      <c r="F486" s="570"/>
      <c r="G486" s="571"/>
    </row>
    <row r="487" spans="1:7" s="546" customFormat="1" ht="47.25" x14ac:dyDescent="0.25">
      <c r="A487" s="673"/>
      <c r="B487" s="547"/>
      <c r="C487" s="97" t="s">
        <v>2336</v>
      </c>
      <c r="D487" s="633" t="s">
        <v>5403</v>
      </c>
      <c r="E487" s="634" t="s">
        <v>2338</v>
      </c>
      <c r="F487" s="570"/>
      <c r="G487" s="571"/>
    </row>
    <row r="488" spans="1:7" s="546" customFormat="1" ht="63" x14ac:dyDescent="0.25">
      <c r="A488" s="673"/>
      <c r="B488" s="547"/>
      <c r="C488" s="97" t="s">
        <v>2339</v>
      </c>
      <c r="D488" s="98" t="s">
        <v>5395</v>
      </c>
      <c r="E488" s="98" t="s">
        <v>2341</v>
      </c>
      <c r="F488" s="570"/>
      <c r="G488" s="571"/>
    </row>
    <row r="489" spans="1:7" s="1135" customFormat="1" ht="31.5" x14ac:dyDescent="0.25">
      <c r="A489" s="516"/>
      <c r="B489" s="516"/>
      <c r="C489" s="527" t="s">
        <v>2114</v>
      </c>
      <c r="D489" s="527" t="s">
        <v>2342</v>
      </c>
      <c r="E489" s="555" t="s">
        <v>2343</v>
      </c>
      <c r="F489" s="572">
        <v>14000</v>
      </c>
      <c r="G489" s="572">
        <v>88410</v>
      </c>
    </row>
    <row r="490" spans="1:7" s="541" customFormat="1" ht="31.5" x14ac:dyDescent="0.25">
      <c r="A490" s="649"/>
      <c r="B490" s="536"/>
      <c r="C490" s="1134" t="s">
        <v>2344</v>
      </c>
      <c r="D490" s="587" t="s">
        <v>2345</v>
      </c>
      <c r="E490" s="588" t="s">
        <v>5178</v>
      </c>
      <c r="F490" s="1112"/>
      <c r="G490" s="1113"/>
    </row>
    <row r="491" spans="1:7" s="541" customFormat="1" ht="63" x14ac:dyDescent="0.25">
      <c r="A491" s="649"/>
      <c r="B491" s="536"/>
      <c r="C491" s="97" t="s">
        <v>2339</v>
      </c>
      <c r="D491" s="98" t="s">
        <v>5395</v>
      </c>
      <c r="E491" s="98" t="s">
        <v>2341</v>
      </c>
      <c r="F491" s="567"/>
      <c r="G491" s="562"/>
    </row>
    <row r="492" spans="1:7" s="541" customFormat="1" ht="47.25" x14ac:dyDescent="0.25">
      <c r="A492" s="649"/>
      <c r="B492" s="536"/>
      <c r="C492" s="97" t="s">
        <v>2336</v>
      </c>
      <c r="D492" s="633" t="s">
        <v>2337</v>
      </c>
      <c r="E492" s="634" t="s">
        <v>2338</v>
      </c>
      <c r="F492" s="567"/>
      <c r="G492" s="562"/>
    </row>
    <row r="493" spans="1:7" s="541" customFormat="1" ht="31.5" x14ac:dyDescent="0.25">
      <c r="A493" s="649"/>
      <c r="B493" s="536"/>
      <c r="C493" s="97" t="s">
        <v>2347</v>
      </c>
      <c r="D493" s="591" t="s">
        <v>5180</v>
      </c>
      <c r="E493" s="592" t="s">
        <v>5179</v>
      </c>
      <c r="F493" s="567"/>
      <c r="G493" s="562"/>
    </row>
    <row r="494" spans="1:7" s="541" customFormat="1" ht="47.25" x14ac:dyDescent="0.25">
      <c r="A494" s="649"/>
      <c r="B494" s="536"/>
      <c r="C494" s="97" t="s">
        <v>2350</v>
      </c>
      <c r="D494" s="592" t="s">
        <v>2351</v>
      </c>
      <c r="E494" s="592" t="s">
        <v>5396</v>
      </c>
      <c r="F494" s="567"/>
      <c r="G494" s="562"/>
    </row>
    <row r="495" spans="1:7" s="541" customFormat="1" ht="31.5" x14ac:dyDescent="0.25">
      <c r="A495" s="649"/>
      <c r="B495" s="536"/>
      <c r="C495" s="97" t="s">
        <v>2353</v>
      </c>
      <c r="D495" s="591" t="s">
        <v>2354</v>
      </c>
      <c r="E495" s="592" t="s">
        <v>2355</v>
      </c>
      <c r="F495" s="567"/>
      <c r="G495" s="562"/>
    </row>
    <row r="496" spans="1:7" s="541" customFormat="1" ht="63" x14ac:dyDescent="0.25">
      <c r="A496" s="649"/>
      <c r="B496" s="536"/>
      <c r="C496" s="97" t="s">
        <v>2356</v>
      </c>
      <c r="D496" s="98" t="s">
        <v>5397</v>
      </c>
      <c r="E496" s="98" t="s">
        <v>2358</v>
      </c>
      <c r="F496" s="567"/>
      <c r="G496" s="562"/>
    </row>
    <row r="497" spans="1:7" s="541" customFormat="1" ht="47.25" x14ac:dyDescent="0.25">
      <c r="A497" s="649"/>
      <c r="B497" s="536"/>
      <c r="C497" s="97" t="s">
        <v>2359</v>
      </c>
      <c r="D497" s="98" t="s">
        <v>2360</v>
      </c>
      <c r="E497" s="98" t="s">
        <v>5398</v>
      </c>
      <c r="F497" s="567"/>
      <c r="G497" s="562"/>
    </row>
    <row r="498" spans="1:7" s="513" customFormat="1" x14ac:dyDescent="0.25">
      <c r="A498" s="678" t="s">
        <v>5020</v>
      </c>
      <c r="B498" s="678"/>
      <c r="C498" s="680"/>
      <c r="D498" s="680"/>
      <c r="E498" s="680"/>
      <c r="F498" s="560"/>
      <c r="G498" s="560"/>
    </row>
    <row r="499" spans="1:7" s="543" customFormat="1" ht="78.75" x14ac:dyDescent="0.25">
      <c r="A499" s="518"/>
      <c r="B499" s="548" t="s">
        <v>2611</v>
      </c>
      <c r="C499" s="549" t="s">
        <v>2612</v>
      </c>
      <c r="D499" s="549" t="s">
        <v>2613</v>
      </c>
      <c r="E499" s="549" t="s">
        <v>2614</v>
      </c>
      <c r="F499" s="561">
        <v>16.358024691358025</v>
      </c>
      <c r="G499" s="561">
        <v>66.793893129770993</v>
      </c>
    </row>
    <row r="500" spans="1:7" s="541" customFormat="1" ht="47.25" x14ac:dyDescent="0.25">
      <c r="A500" s="649"/>
      <c r="B500" s="536"/>
      <c r="C500" s="202" t="s">
        <v>2615</v>
      </c>
      <c r="D500" s="85" t="s">
        <v>4903</v>
      </c>
      <c r="E500" s="85" t="s">
        <v>2617</v>
      </c>
      <c r="F500" s="567"/>
      <c r="G500" s="562"/>
    </row>
    <row r="501" spans="1:7" s="541" customFormat="1" ht="47.25" x14ac:dyDescent="0.25">
      <c r="A501" s="649"/>
      <c r="B501" s="536"/>
      <c r="C501" s="202" t="s">
        <v>2618</v>
      </c>
      <c r="D501" s="85" t="s">
        <v>4904</v>
      </c>
      <c r="E501" s="85" t="s">
        <v>2620</v>
      </c>
      <c r="F501" s="567"/>
      <c r="G501" s="562"/>
    </row>
    <row r="502" spans="1:7" s="541" customFormat="1" ht="31.5" x14ac:dyDescent="0.25">
      <c r="A502" s="649"/>
      <c r="B502" s="536"/>
      <c r="C502" s="202" t="s">
        <v>2621</v>
      </c>
      <c r="D502" s="202" t="s">
        <v>2622</v>
      </c>
      <c r="E502" s="85" t="s">
        <v>4905</v>
      </c>
      <c r="F502" s="567"/>
      <c r="G502" s="562"/>
    </row>
    <row r="503" spans="1:7" s="541" customFormat="1" ht="47.25" x14ac:dyDescent="0.25">
      <c r="A503" s="649"/>
      <c r="B503" s="536"/>
      <c r="C503" s="202" t="s">
        <v>2624</v>
      </c>
      <c r="D503" s="202" t="s">
        <v>2625</v>
      </c>
      <c r="E503" s="85" t="s">
        <v>2626</v>
      </c>
      <c r="F503" s="567"/>
      <c r="G503" s="562"/>
    </row>
    <row r="504" spans="1:7" s="541" customFormat="1" ht="47.25" x14ac:dyDescent="0.25">
      <c r="A504" s="649"/>
      <c r="B504" s="536"/>
      <c r="C504" s="202" t="s">
        <v>2627</v>
      </c>
      <c r="D504" s="85" t="s">
        <v>4906</v>
      </c>
      <c r="E504" s="85" t="s">
        <v>4907</v>
      </c>
      <c r="F504" s="567"/>
      <c r="G504" s="562"/>
    </row>
    <row r="505" spans="1:7" s="541" customFormat="1" ht="47.25" x14ac:dyDescent="0.25">
      <c r="A505" s="649"/>
      <c r="B505" s="536"/>
      <c r="C505" s="202" t="s">
        <v>2631</v>
      </c>
      <c r="D505" s="202" t="s">
        <v>2632</v>
      </c>
      <c r="E505" s="85" t="s">
        <v>4908</v>
      </c>
      <c r="F505" s="567"/>
      <c r="G505" s="562"/>
    </row>
    <row r="506" spans="1:7" s="541" customFormat="1" ht="31.5" x14ac:dyDescent="0.25">
      <c r="A506" s="649"/>
      <c r="B506" s="536"/>
      <c r="C506" s="202" t="s">
        <v>2634</v>
      </c>
      <c r="D506" s="85" t="s">
        <v>4909</v>
      </c>
      <c r="E506" s="85" t="s">
        <v>2636</v>
      </c>
      <c r="F506" s="567"/>
      <c r="G506" s="562"/>
    </row>
    <row r="507" spans="1:7" s="541" customFormat="1" ht="63" x14ac:dyDescent="0.25">
      <c r="A507" s="649"/>
      <c r="B507" s="536"/>
      <c r="C507" s="202" t="s">
        <v>2637</v>
      </c>
      <c r="D507" s="85" t="s">
        <v>2616</v>
      </c>
      <c r="E507" s="85" t="s">
        <v>2638</v>
      </c>
      <c r="F507" s="567"/>
      <c r="G507" s="562"/>
    </row>
    <row r="508" spans="1:7" s="541" customFormat="1" ht="31.5" x14ac:dyDescent="0.25">
      <c r="A508" s="649"/>
      <c r="B508" s="536"/>
      <c r="C508" s="202" t="s">
        <v>2639</v>
      </c>
      <c r="D508" s="85" t="s">
        <v>2640</v>
      </c>
      <c r="E508" s="85" t="s">
        <v>2641</v>
      </c>
      <c r="F508" s="567"/>
      <c r="G508" s="562"/>
    </row>
    <row r="509" spans="1:7" s="541" customFormat="1" ht="63" x14ac:dyDescent="0.25">
      <c r="A509" s="649"/>
      <c r="B509" s="536"/>
      <c r="C509" s="202" t="s">
        <v>2642</v>
      </c>
      <c r="D509" s="85" t="s">
        <v>2643</v>
      </c>
      <c r="E509" s="85" t="s">
        <v>2644</v>
      </c>
      <c r="F509" s="567"/>
      <c r="G509" s="562"/>
    </row>
    <row r="510" spans="1:7" s="541" customFormat="1" ht="47.25" x14ac:dyDescent="0.25">
      <c r="A510" s="649"/>
      <c r="B510" s="536"/>
      <c r="C510" s="202" t="s">
        <v>2645</v>
      </c>
      <c r="D510" s="85" t="s">
        <v>2646</v>
      </c>
      <c r="E510" s="85" t="s">
        <v>4910</v>
      </c>
      <c r="F510" s="567"/>
      <c r="G510" s="562"/>
    </row>
    <row r="511" spans="1:7" s="513" customFormat="1" x14ac:dyDescent="0.25">
      <c r="A511" s="678" t="s">
        <v>5021</v>
      </c>
      <c r="B511" s="678"/>
      <c r="C511" s="680"/>
      <c r="D511" s="680"/>
      <c r="E511" s="680"/>
      <c r="F511" s="560"/>
      <c r="G511" s="560"/>
    </row>
    <row r="512" spans="1:7" s="543" customFormat="1" ht="63" x14ac:dyDescent="0.25">
      <c r="A512" s="518"/>
      <c r="B512" s="519" t="s">
        <v>1119</v>
      </c>
      <c r="C512" s="527" t="s">
        <v>1156</v>
      </c>
      <c r="D512" s="527" t="s">
        <v>1157</v>
      </c>
      <c r="E512" s="527" t="s">
        <v>1158</v>
      </c>
      <c r="F512" s="561">
        <v>60.39</v>
      </c>
      <c r="G512" s="561">
        <v>81.33</v>
      </c>
    </row>
    <row r="513" spans="1:7" s="535" customFormat="1" ht="47.25" x14ac:dyDescent="0.25">
      <c r="A513" s="648"/>
      <c r="B513" s="536">
        <v>1</v>
      </c>
      <c r="C513" s="198" t="s">
        <v>1159</v>
      </c>
      <c r="D513" s="198" t="s">
        <v>1160</v>
      </c>
      <c r="E513" s="199" t="s">
        <v>4792</v>
      </c>
      <c r="F513" s="567"/>
      <c r="G513" s="567"/>
    </row>
    <row r="514" spans="1:7" s="535" customFormat="1" ht="31.5" x14ac:dyDescent="0.25">
      <c r="A514" s="648"/>
      <c r="B514" s="536">
        <v>2</v>
      </c>
      <c r="C514" s="198" t="s">
        <v>1162</v>
      </c>
      <c r="D514" s="198" t="s">
        <v>1163</v>
      </c>
      <c r="E514" s="199" t="s">
        <v>1164</v>
      </c>
      <c r="F514" s="567"/>
      <c r="G514" s="567"/>
    </row>
    <row r="515" spans="1:7" s="535" customFormat="1" ht="31.5" x14ac:dyDescent="0.25">
      <c r="A515" s="648"/>
      <c r="B515" s="536">
        <v>3</v>
      </c>
      <c r="C515" s="198" t="s">
        <v>1165</v>
      </c>
      <c r="D515" s="198" t="s">
        <v>1166</v>
      </c>
      <c r="E515" s="199" t="s">
        <v>1167</v>
      </c>
      <c r="F515" s="567"/>
      <c r="G515" s="567"/>
    </row>
    <row r="516" spans="1:7" s="535" customFormat="1" ht="47.25" x14ac:dyDescent="0.25">
      <c r="A516" s="648"/>
      <c r="B516" s="536">
        <v>4</v>
      </c>
      <c r="C516" s="198" t="s">
        <v>1168</v>
      </c>
      <c r="D516" s="198" t="s">
        <v>1169</v>
      </c>
      <c r="E516" s="199" t="s">
        <v>4793</v>
      </c>
      <c r="F516" s="567"/>
      <c r="G516" s="567"/>
    </row>
    <row r="517" spans="1:7" s="535" customFormat="1" ht="31.5" x14ac:dyDescent="0.25">
      <c r="A517" s="648"/>
      <c r="B517" s="536">
        <v>5</v>
      </c>
      <c r="C517" s="198" t="s">
        <v>1171</v>
      </c>
      <c r="D517" s="198" t="s">
        <v>1172</v>
      </c>
      <c r="E517" s="199" t="s">
        <v>4794</v>
      </c>
      <c r="F517" s="567"/>
      <c r="G517" s="567"/>
    </row>
    <row r="518" spans="1:7" s="541" customFormat="1" ht="47.25" x14ac:dyDescent="0.25">
      <c r="A518" s="649"/>
      <c r="B518" s="536">
        <v>6</v>
      </c>
      <c r="C518" s="198" t="s">
        <v>1174</v>
      </c>
      <c r="D518" s="198" t="s">
        <v>1175</v>
      </c>
      <c r="E518" s="199" t="s">
        <v>1176</v>
      </c>
      <c r="F518" s="567"/>
      <c r="G518" s="562"/>
    </row>
    <row r="519" spans="1:7" s="513" customFormat="1" x14ac:dyDescent="0.25">
      <c r="A519" s="678" t="s">
        <v>5022</v>
      </c>
      <c r="B519" s="678"/>
      <c r="C519" s="680"/>
      <c r="D519" s="680"/>
      <c r="E519" s="680"/>
      <c r="F519" s="560"/>
      <c r="G519" s="560"/>
    </row>
    <row r="520" spans="1:7" s="543" customFormat="1" ht="31.5" x14ac:dyDescent="0.25">
      <c r="A520" s="518"/>
      <c r="B520" s="519" t="s">
        <v>1119</v>
      </c>
      <c r="C520" s="527" t="s">
        <v>1120</v>
      </c>
      <c r="D520" s="527" t="s">
        <v>1121</v>
      </c>
      <c r="E520" s="527" t="s">
        <v>1122</v>
      </c>
      <c r="F520" s="561">
        <v>35.700000000000003</v>
      </c>
      <c r="G520" s="561">
        <v>60</v>
      </c>
    </row>
    <row r="521" spans="1:7" s="544" customFormat="1" ht="31.5" x14ac:dyDescent="0.25">
      <c r="A521" s="517"/>
      <c r="B521" s="518"/>
      <c r="C521" s="76" t="s">
        <v>1123</v>
      </c>
      <c r="D521" s="526" t="s">
        <v>5158</v>
      </c>
      <c r="E521" s="525" t="s">
        <v>5157</v>
      </c>
      <c r="F521" s="559"/>
      <c r="G521" s="559"/>
    </row>
    <row r="522" spans="1:7" s="543" customFormat="1" ht="47.25" x14ac:dyDescent="0.25">
      <c r="A522" s="518"/>
      <c r="B522" s="518"/>
      <c r="C522" s="527" t="s">
        <v>1126</v>
      </c>
      <c r="D522" s="527" t="s">
        <v>1127</v>
      </c>
      <c r="E522" s="527" t="s">
        <v>1128</v>
      </c>
      <c r="F522" s="561">
        <v>16.399999999999999</v>
      </c>
      <c r="G522" s="561">
        <v>100</v>
      </c>
    </row>
    <row r="523" spans="1:7" s="1131" customFormat="1" ht="47.25" x14ac:dyDescent="0.25">
      <c r="A523" s="1130"/>
      <c r="B523" s="1115">
        <v>1</v>
      </c>
      <c r="C523" s="76" t="s">
        <v>1129</v>
      </c>
      <c r="D523" s="523" t="s">
        <v>1130</v>
      </c>
      <c r="E523" s="524" t="s">
        <v>5156</v>
      </c>
      <c r="F523" s="567"/>
      <c r="G523" s="567"/>
    </row>
    <row r="524" spans="1:7" s="535" customFormat="1" ht="47.25" x14ac:dyDescent="0.25">
      <c r="A524" s="648"/>
      <c r="B524" s="536">
        <v>2</v>
      </c>
      <c r="C524" s="1107" t="s">
        <v>1132</v>
      </c>
      <c r="D524" s="1104" t="s">
        <v>5155</v>
      </c>
      <c r="E524" s="1105" t="s">
        <v>5154</v>
      </c>
      <c r="F524" s="1112"/>
      <c r="G524" s="1112"/>
    </row>
    <row r="525" spans="1:7" s="535" customFormat="1" ht="31.5" x14ac:dyDescent="0.25">
      <c r="A525" s="648"/>
      <c r="B525" s="536">
        <v>3</v>
      </c>
      <c r="C525" s="76" t="s">
        <v>1135</v>
      </c>
      <c r="D525" s="523" t="s">
        <v>1136</v>
      </c>
      <c r="E525" s="524" t="s">
        <v>5159</v>
      </c>
      <c r="F525" s="567"/>
      <c r="G525" s="567"/>
    </row>
    <row r="526" spans="1:7" s="535" customFormat="1" ht="31.5" x14ac:dyDescent="0.25">
      <c r="A526" s="648"/>
      <c r="B526" s="536">
        <v>4</v>
      </c>
      <c r="C526" s="76" t="s">
        <v>1138</v>
      </c>
      <c r="D526" s="523" t="s">
        <v>5160</v>
      </c>
      <c r="E526" s="524" t="s">
        <v>1140</v>
      </c>
      <c r="F526" s="567"/>
      <c r="G526" s="567"/>
    </row>
    <row r="527" spans="1:7" s="543" customFormat="1" ht="47.25" x14ac:dyDescent="0.25">
      <c r="A527" s="518"/>
      <c r="B527" s="518"/>
      <c r="C527" s="527" t="s">
        <v>1141</v>
      </c>
      <c r="D527" s="527" t="s">
        <v>1142</v>
      </c>
      <c r="E527" s="527" t="s">
        <v>1143</v>
      </c>
      <c r="F527" s="561">
        <v>0.27</v>
      </c>
      <c r="G527" s="561">
        <v>0.33</v>
      </c>
    </row>
    <row r="528" spans="1:7" s="535" customFormat="1" ht="31.5" x14ac:dyDescent="0.25">
      <c r="A528" s="648"/>
      <c r="B528" s="536">
        <v>1</v>
      </c>
      <c r="C528" s="76" t="s">
        <v>1144</v>
      </c>
      <c r="D528" s="523" t="s">
        <v>5411</v>
      </c>
      <c r="E528" s="524" t="s">
        <v>1146</v>
      </c>
      <c r="F528" s="567"/>
      <c r="G528" s="567"/>
    </row>
    <row r="529" spans="1:7" s="535" customFormat="1" ht="31.5" x14ac:dyDescent="0.25">
      <c r="A529" s="648"/>
      <c r="B529" s="536">
        <v>2</v>
      </c>
      <c r="C529" s="76" t="s">
        <v>1147</v>
      </c>
      <c r="D529" s="523" t="s">
        <v>5161</v>
      </c>
      <c r="E529" s="524" t="s">
        <v>5162</v>
      </c>
      <c r="F529" s="567"/>
      <c r="G529" s="567"/>
    </row>
    <row r="530" spans="1:7" s="535" customFormat="1" ht="47.25" x14ac:dyDescent="0.25">
      <c r="A530" s="648"/>
      <c r="B530" s="536">
        <v>3</v>
      </c>
      <c r="C530" s="76" t="s">
        <v>1150</v>
      </c>
      <c r="D530" s="523" t="s">
        <v>5163</v>
      </c>
      <c r="E530" s="524" t="s">
        <v>5164</v>
      </c>
      <c r="F530" s="567"/>
      <c r="G530" s="567"/>
    </row>
    <row r="531" spans="1:7" s="535" customFormat="1" ht="31.5" x14ac:dyDescent="0.25">
      <c r="A531" s="648"/>
      <c r="B531" s="536">
        <v>4</v>
      </c>
      <c r="C531" s="76" t="s">
        <v>1153</v>
      </c>
      <c r="D531" s="523" t="s">
        <v>1154</v>
      </c>
      <c r="E531" s="524" t="s">
        <v>5165</v>
      </c>
      <c r="F531" s="567"/>
      <c r="G531" s="567"/>
    </row>
    <row r="532" spans="1:7" s="513" customFormat="1" x14ac:dyDescent="0.25">
      <c r="A532" s="678" t="s">
        <v>5023</v>
      </c>
      <c r="B532" s="678"/>
      <c r="C532" s="680"/>
      <c r="D532" s="680"/>
      <c r="E532" s="680"/>
      <c r="F532" s="560"/>
      <c r="G532" s="560"/>
    </row>
    <row r="533" spans="1:7" s="543" customFormat="1" ht="47.25" x14ac:dyDescent="0.25">
      <c r="A533" s="518"/>
      <c r="B533" s="519" t="s">
        <v>1249</v>
      </c>
      <c r="C533" s="527" t="s">
        <v>1266</v>
      </c>
      <c r="D533" s="527" t="s">
        <v>1267</v>
      </c>
      <c r="E533" s="527" t="s">
        <v>1268</v>
      </c>
      <c r="F533" s="561">
        <v>16.670000000000002</v>
      </c>
      <c r="G533" s="561">
        <v>15.38</v>
      </c>
    </row>
    <row r="534" spans="1:7" s="535" customFormat="1" ht="31.5" x14ac:dyDescent="0.25">
      <c r="A534" s="648"/>
      <c r="B534" s="536">
        <v>1</v>
      </c>
      <c r="C534" s="76" t="s">
        <v>1269</v>
      </c>
      <c r="D534" s="591" t="s">
        <v>5061</v>
      </c>
      <c r="E534" s="592" t="s">
        <v>5062</v>
      </c>
      <c r="F534" s="567"/>
      <c r="G534" s="567"/>
    </row>
    <row r="535" spans="1:7" s="535" customFormat="1" ht="47.25" x14ac:dyDescent="0.25">
      <c r="A535" s="648"/>
      <c r="B535" s="536">
        <v>2</v>
      </c>
      <c r="C535" s="76" t="s">
        <v>1272</v>
      </c>
      <c r="D535" s="591" t="s">
        <v>5063</v>
      </c>
      <c r="E535" s="592" t="s">
        <v>5064</v>
      </c>
      <c r="F535" s="567"/>
      <c r="G535" s="567"/>
    </row>
    <row r="536" spans="1:7" s="535" customFormat="1" ht="31.5" x14ac:dyDescent="0.25">
      <c r="A536" s="648"/>
      <c r="B536" s="536">
        <v>3</v>
      </c>
      <c r="C536" s="76" t="s">
        <v>1275</v>
      </c>
      <c r="D536" s="704" t="s">
        <v>5066</v>
      </c>
      <c r="E536" s="705" t="s">
        <v>5067</v>
      </c>
      <c r="F536" s="567"/>
      <c r="G536" s="567"/>
    </row>
    <row r="537" spans="1:7" s="535" customFormat="1" ht="31.5" x14ac:dyDescent="0.25">
      <c r="A537" s="648"/>
      <c r="B537" s="536">
        <v>4</v>
      </c>
      <c r="C537" s="76" t="s">
        <v>1277</v>
      </c>
      <c r="D537" s="592" t="s">
        <v>5065</v>
      </c>
      <c r="E537" s="592" t="s">
        <v>5068</v>
      </c>
      <c r="F537" s="567"/>
      <c r="G537" s="567"/>
    </row>
    <row r="538" spans="1:7" s="535" customFormat="1" ht="31.5" x14ac:dyDescent="0.25">
      <c r="A538" s="648"/>
      <c r="B538" s="536">
        <v>5</v>
      </c>
      <c r="C538" s="76" t="s">
        <v>1280</v>
      </c>
      <c r="D538" s="591" t="s">
        <v>5069</v>
      </c>
      <c r="E538" s="592" t="s">
        <v>5071</v>
      </c>
      <c r="F538" s="567"/>
      <c r="G538" s="567"/>
    </row>
    <row r="539" spans="1:7" s="535" customFormat="1" ht="47.25" x14ac:dyDescent="0.25">
      <c r="A539" s="648"/>
      <c r="B539" s="536">
        <v>6</v>
      </c>
      <c r="C539" s="76" t="s">
        <v>1283</v>
      </c>
      <c r="D539" s="591" t="s">
        <v>5070</v>
      </c>
      <c r="E539" s="592" t="s">
        <v>5199</v>
      </c>
      <c r="F539" s="567"/>
      <c r="G539" s="567"/>
    </row>
    <row r="540" spans="1:7" s="513" customFormat="1" ht="31.5" x14ac:dyDescent="0.25">
      <c r="A540" s="678" t="s">
        <v>5024</v>
      </c>
      <c r="B540" s="678"/>
      <c r="C540" s="680"/>
      <c r="D540" s="680"/>
      <c r="E540" s="680"/>
      <c r="F540" s="560"/>
      <c r="G540" s="560"/>
    </row>
    <row r="541" spans="1:7" s="520" customFormat="1" ht="47.25" x14ac:dyDescent="0.25">
      <c r="A541" s="518"/>
      <c r="B541" s="1041" t="s">
        <v>3251</v>
      </c>
      <c r="C541" s="1043" t="s">
        <v>3440</v>
      </c>
      <c r="D541" s="1043" t="s">
        <v>3441</v>
      </c>
      <c r="E541" s="660" t="s">
        <v>3442</v>
      </c>
      <c r="F541" s="561"/>
      <c r="G541" s="561">
        <v>5</v>
      </c>
    </row>
    <row r="542" spans="1:7" s="520" customFormat="1" x14ac:dyDescent="0.25">
      <c r="A542" s="518"/>
      <c r="B542" s="1042"/>
      <c r="C542" s="1044"/>
      <c r="D542" s="1044"/>
      <c r="E542" s="660" t="s">
        <v>3443</v>
      </c>
      <c r="F542" s="661">
        <v>2335318</v>
      </c>
      <c r="G542" s="661"/>
    </row>
    <row r="543" spans="1:7" s="520" customFormat="1" x14ac:dyDescent="0.25">
      <c r="A543" s="518"/>
      <c r="B543" s="1042"/>
      <c r="C543" s="1044"/>
      <c r="D543" s="1044"/>
      <c r="E543" s="660" t="s">
        <v>3445</v>
      </c>
      <c r="F543" s="661">
        <v>2137960</v>
      </c>
      <c r="G543" s="661"/>
    </row>
    <row r="544" spans="1:7" s="520" customFormat="1" x14ac:dyDescent="0.25">
      <c r="A544" s="518"/>
      <c r="B544" s="1042"/>
      <c r="C544" s="1044"/>
      <c r="D544" s="1044"/>
      <c r="E544" s="660" t="s">
        <v>3447</v>
      </c>
      <c r="F544" s="661">
        <v>56377</v>
      </c>
      <c r="G544" s="661"/>
    </row>
    <row r="545" spans="1:7" s="520" customFormat="1" x14ac:dyDescent="0.25">
      <c r="A545" s="518"/>
      <c r="B545" s="1042"/>
      <c r="C545" s="1044"/>
      <c r="D545" s="1044"/>
      <c r="E545" s="660" t="s">
        <v>3449</v>
      </c>
      <c r="F545" s="661">
        <v>18968</v>
      </c>
      <c r="G545" s="661"/>
    </row>
    <row r="546" spans="1:7" s="520" customFormat="1" x14ac:dyDescent="0.25">
      <c r="A546" s="518"/>
      <c r="B546" s="1042"/>
      <c r="C546" s="1044"/>
      <c r="D546" s="1044"/>
      <c r="E546" s="660" t="s">
        <v>3451</v>
      </c>
      <c r="F546" s="661">
        <v>196435</v>
      </c>
      <c r="G546" s="661"/>
    </row>
    <row r="547" spans="1:7" s="520" customFormat="1" x14ac:dyDescent="0.25">
      <c r="A547" s="518"/>
      <c r="B547" s="1042"/>
      <c r="C547" s="1044"/>
      <c r="D547" s="1044"/>
      <c r="E547" s="660" t="s">
        <v>3453</v>
      </c>
      <c r="F547" s="661">
        <v>7348</v>
      </c>
      <c r="G547" s="661"/>
    </row>
    <row r="548" spans="1:7" s="520" customFormat="1" x14ac:dyDescent="0.25">
      <c r="A548" s="518"/>
      <c r="B548" s="1042"/>
      <c r="C548" s="1044"/>
      <c r="D548" s="1044"/>
      <c r="E548" s="660" t="s">
        <v>3454</v>
      </c>
      <c r="F548" s="661">
        <v>50933</v>
      </c>
      <c r="G548" s="661"/>
    </row>
    <row r="549" spans="1:7" s="520" customFormat="1" x14ac:dyDescent="0.25">
      <c r="A549" s="518"/>
      <c r="B549" s="1042"/>
      <c r="C549" s="1044"/>
      <c r="D549" s="1044"/>
      <c r="E549" s="660" t="s">
        <v>3455</v>
      </c>
      <c r="F549" s="661">
        <v>4889</v>
      </c>
      <c r="G549" s="661"/>
    </row>
    <row r="550" spans="1:7" s="520" customFormat="1" x14ac:dyDescent="0.25">
      <c r="A550" s="518"/>
      <c r="B550" s="1042"/>
      <c r="C550" s="1044"/>
      <c r="D550" s="1044"/>
      <c r="E550" s="660" t="s">
        <v>3457</v>
      </c>
      <c r="F550" s="661">
        <v>2093</v>
      </c>
      <c r="G550" s="661"/>
    </row>
    <row r="551" spans="1:7" s="520" customFormat="1" x14ac:dyDescent="0.25">
      <c r="A551" s="518"/>
      <c r="B551" s="1042"/>
      <c r="C551" s="1044"/>
      <c r="D551" s="1044"/>
      <c r="E551" s="660" t="s">
        <v>3459</v>
      </c>
      <c r="F551" s="661">
        <v>48606</v>
      </c>
      <c r="G551" s="661"/>
    </row>
    <row r="552" spans="1:7" s="520" customFormat="1" x14ac:dyDescent="0.25">
      <c r="A552" s="518"/>
      <c r="B552" s="1042"/>
      <c r="C552" s="1044"/>
      <c r="D552" s="1044"/>
      <c r="E552" s="660" t="s">
        <v>3461</v>
      </c>
      <c r="F552" s="661">
        <v>12797</v>
      </c>
      <c r="G552" s="661"/>
    </row>
    <row r="553" spans="1:7" ht="31.5" x14ac:dyDescent="0.25">
      <c r="A553" s="662"/>
      <c r="B553" s="542"/>
      <c r="C553" s="76" t="s">
        <v>3462</v>
      </c>
      <c r="D553" s="77" t="s">
        <v>3463</v>
      </c>
      <c r="E553" s="77" t="s">
        <v>3771</v>
      </c>
      <c r="F553" s="562"/>
      <c r="G553" s="562"/>
    </row>
    <row r="554" spans="1:7" ht="31.5" x14ac:dyDescent="0.25">
      <c r="A554" s="662"/>
      <c r="B554" s="542"/>
      <c r="C554" s="76" t="s">
        <v>3464</v>
      </c>
      <c r="D554" s="524" t="s">
        <v>3465</v>
      </c>
      <c r="E554" s="524" t="s">
        <v>3466</v>
      </c>
      <c r="F554" s="562"/>
      <c r="G554" s="562"/>
    </row>
    <row r="555" spans="1:7" ht="47.25" x14ac:dyDescent="0.25">
      <c r="A555" s="662"/>
      <c r="B555" s="542"/>
      <c r="C555" s="76" t="s">
        <v>3467</v>
      </c>
      <c r="D555" s="524" t="s">
        <v>5130</v>
      </c>
      <c r="E555" s="524" t="s">
        <v>5202</v>
      </c>
      <c r="F555" s="562"/>
      <c r="G555" s="562"/>
    </row>
    <row r="556" spans="1:7" ht="31.5" x14ac:dyDescent="0.25">
      <c r="A556" s="662"/>
      <c r="B556" s="542"/>
      <c r="C556" s="76" t="s">
        <v>3468</v>
      </c>
      <c r="D556" s="524" t="s">
        <v>5133</v>
      </c>
      <c r="E556" s="524" t="s">
        <v>5134</v>
      </c>
      <c r="F556" s="562"/>
      <c r="G556" s="562"/>
    </row>
    <row r="557" spans="1:7" ht="31.5" x14ac:dyDescent="0.25">
      <c r="A557" s="662"/>
      <c r="B557" s="542"/>
      <c r="C557" s="76" t="s">
        <v>3469</v>
      </c>
      <c r="D557" s="77" t="s">
        <v>5412</v>
      </c>
      <c r="E557" s="77" t="s">
        <v>3815</v>
      </c>
      <c r="F557" s="562"/>
      <c r="G557" s="562"/>
    </row>
    <row r="558" spans="1:7" ht="31.5" x14ac:dyDescent="0.25">
      <c r="A558" s="662"/>
      <c r="B558" s="542"/>
      <c r="C558" s="76" t="s">
        <v>3470</v>
      </c>
      <c r="D558" s="77" t="s">
        <v>3471</v>
      </c>
      <c r="E558" s="77" t="s">
        <v>3823</v>
      </c>
      <c r="F558" s="562"/>
      <c r="G558" s="562"/>
    </row>
    <row r="559" spans="1:7" ht="47.25" x14ac:dyDescent="0.25">
      <c r="A559" s="662"/>
      <c r="B559" s="542"/>
      <c r="C559" s="76" t="s">
        <v>3472</v>
      </c>
      <c r="D559" s="524" t="s">
        <v>5203</v>
      </c>
      <c r="E559" s="524" t="s">
        <v>5204</v>
      </c>
      <c r="F559" s="562"/>
      <c r="G559" s="562"/>
    </row>
    <row r="560" spans="1:7" ht="47.25" x14ac:dyDescent="0.25">
      <c r="A560" s="662"/>
      <c r="B560" s="542"/>
      <c r="C560" s="76" t="s">
        <v>3473</v>
      </c>
      <c r="D560" s="524" t="s">
        <v>5205</v>
      </c>
      <c r="E560" s="524" t="s">
        <v>5207</v>
      </c>
      <c r="F560" s="562"/>
      <c r="G560" s="562"/>
    </row>
    <row r="561" spans="1:7" ht="31.5" x14ac:dyDescent="0.25">
      <c r="A561" s="662"/>
      <c r="B561" s="542"/>
      <c r="C561" s="76" t="s">
        <v>3474</v>
      </c>
      <c r="D561" s="524" t="s">
        <v>5206</v>
      </c>
      <c r="E561" s="524" t="s">
        <v>5208</v>
      </c>
      <c r="F561" s="562"/>
      <c r="G561" s="562"/>
    </row>
    <row r="562" spans="1:7" ht="47.25" x14ac:dyDescent="0.25">
      <c r="A562" s="662"/>
      <c r="B562" s="542"/>
      <c r="C562" s="76" t="s">
        <v>3475</v>
      </c>
      <c r="D562" s="524" t="s">
        <v>5209</v>
      </c>
      <c r="E562" s="524" t="s">
        <v>5210</v>
      </c>
      <c r="F562" s="562"/>
      <c r="G562" s="562"/>
    </row>
    <row r="563" spans="1:7" ht="31.5" x14ac:dyDescent="0.25">
      <c r="A563" s="662"/>
      <c r="B563" s="542"/>
      <c r="C563" s="76" t="s">
        <v>1023</v>
      </c>
      <c r="D563" s="524" t="s">
        <v>5131</v>
      </c>
      <c r="E563" s="524" t="s">
        <v>5132</v>
      </c>
      <c r="F563" s="562"/>
      <c r="G563" s="562"/>
    </row>
    <row r="564" spans="1:7" ht="31.5" x14ac:dyDescent="0.25">
      <c r="A564" s="662"/>
      <c r="B564" s="542"/>
      <c r="C564" s="76" t="s">
        <v>3476</v>
      </c>
      <c r="D564" s="524" t="s">
        <v>3477</v>
      </c>
      <c r="E564" s="524" t="s">
        <v>5211</v>
      </c>
      <c r="F564" s="562"/>
      <c r="G564" s="562"/>
    </row>
    <row r="565" spans="1:7" s="513" customFormat="1" ht="31.5" x14ac:dyDescent="0.25">
      <c r="A565" s="678" t="s">
        <v>5025</v>
      </c>
      <c r="B565" s="678"/>
      <c r="C565" s="680"/>
      <c r="D565" s="680"/>
      <c r="E565" s="680"/>
      <c r="F565" s="560"/>
      <c r="G565" s="560"/>
    </row>
    <row r="566" spans="1:7" s="543" customFormat="1" ht="31.5" x14ac:dyDescent="0.25">
      <c r="A566" s="518"/>
      <c r="B566" s="519" t="s">
        <v>708</v>
      </c>
      <c r="C566" s="527" t="s">
        <v>776</v>
      </c>
      <c r="D566" s="527" t="s">
        <v>777</v>
      </c>
      <c r="E566" s="527" t="s">
        <v>778</v>
      </c>
      <c r="F566" s="663">
        <v>221321</v>
      </c>
      <c r="G566" s="664">
        <v>256571.69739815034</v>
      </c>
    </row>
    <row r="567" spans="1:7" s="529" customFormat="1" ht="47.25" x14ac:dyDescent="0.25">
      <c r="A567" s="665"/>
      <c r="B567" s="536">
        <v>1</v>
      </c>
      <c r="C567" s="523" t="s">
        <v>779</v>
      </c>
      <c r="D567" s="526" t="s">
        <v>780</v>
      </c>
      <c r="E567" s="525" t="s">
        <v>781</v>
      </c>
      <c r="F567" s="569"/>
      <c r="G567" s="567"/>
    </row>
    <row r="568" spans="1:7" s="1132" customFormat="1" ht="47.25" x14ac:dyDescent="0.25">
      <c r="A568" s="1105"/>
      <c r="B568" s="1115">
        <v>2</v>
      </c>
      <c r="C568" s="523" t="s">
        <v>782</v>
      </c>
      <c r="D568" s="526" t="s">
        <v>783</v>
      </c>
      <c r="E568" s="525" t="s">
        <v>784</v>
      </c>
      <c r="F568" s="569"/>
      <c r="G568" s="567"/>
    </row>
    <row r="569" spans="1:7" s="529" customFormat="1" ht="31.5" x14ac:dyDescent="0.25">
      <c r="A569" s="665"/>
      <c r="B569" s="536">
        <v>3</v>
      </c>
      <c r="C569" s="1104" t="s">
        <v>785</v>
      </c>
      <c r="D569" s="1136" t="s">
        <v>786</v>
      </c>
      <c r="E569" s="1136" t="s">
        <v>787</v>
      </c>
      <c r="F569" s="1137"/>
      <c r="G569" s="1112"/>
    </row>
    <row r="570" spans="1:7" s="529" customFormat="1" ht="31.5" x14ac:dyDescent="0.25">
      <c r="A570" s="665"/>
      <c r="B570" s="536">
        <v>4</v>
      </c>
      <c r="C570" s="523" t="s">
        <v>788</v>
      </c>
      <c r="D570" s="526" t="s">
        <v>789</v>
      </c>
      <c r="E570" s="525" t="s">
        <v>790</v>
      </c>
      <c r="F570" s="569"/>
      <c r="G570" s="567"/>
    </row>
    <row r="571" spans="1:7" s="541" customFormat="1" ht="31.5" x14ac:dyDescent="0.25">
      <c r="A571" s="649"/>
      <c r="B571" s="550">
        <v>5</v>
      </c>
      <c r="C571" s="523" t="s">
        <v>791</v>
      </c>
      <c r="D571" s="526" t="s">
        <v>792</v>
      </c>
      <c r="E571" s="525" t="s">
        <v>5212</v>
      </c>
      <c r="F571" s="569"/>
      <c r="G571" s="562"/>
    </row>
    <row r="572" spans="1:7" s="513" customFormat="1" x14ac:dyDescent="0.25">
      <c r="A572" s="678" t="s">
        <v>5026</v>
      </c>
      <c r="B572" s="678"/>
      <c r="C572" s="680"/>
      <c r="D572" s="680"/>
      <c r="E572" s="680"/>
      <c r="F572" s="560"/>
      <c r="G572" s="560"/>
    </row>
    <row r="573" spans="1:7" s="543" customFormat="1" ht="31.5" x14ac:dyDescent="0.25">
      <c r="A573" s="518"/>
      <c r="B573" s="519" t="s">
        <v>3523</v>
      </c>
      <c r="C573" s="527" t="s">
        <v>2000</v>
      </c>
      <c r="D573" s="527" t="s">
        <v>2001</v>
      </c>
      <c r="E573" s="527" t="s">
        <v>2002</v>
      </c>
      <c r="F573" s="696">
        <v>100</v>
      </c>
      <c r="G573" s="696">
        <v>100</v>
      </c>
    </row>
    <row r="574" spans="1:7" s="541" customFormat="1" ht="63" x14ac:dyDescent="0.25">
      <c r="A574" s="649"/>
      <c r="B574" s="551">
        <v>1</v>
      </c>
      <c r="C574" s="76" t="s">
        <v>2003</v>
      </c>
      <c r="D574" s="77" t="s">
        <v>2004</v>
      </c>
      <c r="E574" s="77" t="s">
        <v>2005</v>
      </c>
      <c r="F574" s="567"/>
      <c r="G574" s="562"/>
    </row>
    <row r="575" spans="1:7" s="541" customFormat="1" ht="47.25" x14ac:dyDescent="0.25">
      <c r="A575" s="649"/>
      <c r="B575" s="551">
        <v>2</v>
      </c>
      <c r="C575" s="76" t="s">
        <v>2006</v>
      </c>
      <c r="D575" s="77" t="s">
        <v>2007</v>
      </c>
      <c r="E575" s="77" t="s">
        <v>2008</v>
      </c>
      <c r="F575" s="567"/>
      <c r="G575" s="562"/>
    </row>
    <row r="576" spans="1:7" s="541" customFormat="1" ht="31.5" x14ac:dyDescent="0.25">
      <c r="A576" s="649"/>
      <c r="B576" s="551">
        <v>3</v>
      </c>
      <c r="C576" s="76" t="s">
        <v>2009</v>
      </c>
      <c r="D576" s="77" t="s">
        <v>2010</v>
      </c>
      <c r="E576" s="77" t="s">
        <v>3864</v>
      </c>
      <c r="F576" s="567"/>
      <c r="G576" s="562"/>
    </row>
    <row r="577" spans="1:7" s="513" customFormat="1" x14ac:dyDescent="0.25">
      <c r="A577" s="678" t="s">
        <v>5027</v>
      </c>
      <c r="B577" s="678"/>
      <c r="C577" s="680"/>
      <c r="D577" s="680"/>
      <c r="E577" s="680"/>
      <c r="F577" s="560"/>
      <c r="G577" s="560"/>
    </row>
    <row r="578" spans="1:7" s="543" customFormat="1" ht="31.5" x14ac:dyDescent="0.25">
      <c r="A578" s="518"/>
      <c r="B578" s="519" t="s">
        <v>2999</v>
      </c>
      <c r="C578" s="527" t="s">
        <v>3012</v>
      </c>
      <c r="D578" s="527" t="s">
        <v>3013</v>
      </c>
      <c r="E578" s="527" t="s">
        <v>3014</v>
      </c>
      <c r="F578" s="558">
        <v>0</v>
      </c>
      <c r="G578" s="558">
        <v>5</v>
      </c>
    </row>
    <row r="579" spans="1:7" s="541" customFormat="1" ht="47.25" x14ac:dyDescent="0.25">
      <c r="A579" s="649"/>
      <c r="B579" s="536"/>
      <c r="C579" s="76" t="s">
        <v>3015</v>
      </c>
      <c r="D579" s="524" t="s">
        <v>5135</v>
      </c>
      <c r="E579" s="524" t="s">
        <v>5136</v>
      </c>
      <c r="F579" s="567"/>
      <c r="G579" s="562"/>
    </row>
    <row r="580" spans="1:7" s="541" customFormat="1" ht="31.5" x14ac:dyDescent="0.25">
      <c r="A580" s="649"/>
      <c r="B580" s="536"/>
      <c r="C580" s="76" t="s">
        <v>3042</v>
      </c>
      <c r="D580" s="524" t="s">
        <v>3797</v>
      </c>
      <c r="E580" s="524" t="s">
        <v>5145</v>
      </c>
      <c r="F580" s="567"/>
      <c r="G580" s="562"/>
    </row>
    <row r="581" spans="1:7" s="541" customFormat="1" ht="31.5" x14ac:dyDescent="0.25">
      <c r="A581" s="649"/>
      <c r="B581" s="536"/>
      <c r="C581" s="76" t="s">
        <v>3044</v>
      </c>
      <c r="D581" s="524" t="s">
        <v>3045</v>
      </c>
      <c r="E581" s="524" t="s">
        <v>5146</v>
      </c>
      <c r="F581" s="567"/>
      <c r="G581" s="562"/>
    </row>
    <row r="582" spans="1:7" s="541" customFormat="1" ht="31.5" x14ac:dyDescent="0.25">
      <c r="A582" s="649"/>
      <c r="B582" s="536"/>
      <c r="C582" s="76" t="s">
        <v>3067</v>
      </c>
      <c r="D582" s="524" t="s">
        <v>5152</v>
      </c>
      <c r="E582" s="524" t="s">
        <v>5153</v>
      </c>
      <c r="F582" s="567"/>
      <c r="G582" s="562"/>
    </row>
    <row r="583" spans="1:7" s="513" customFormat="1" x14ac:dyDescent="0.25">
      <c r="A583" s="678" t="s">
        <v>5028</v>
      </c>
      <c r="B583" s="678"/>
      <c r="C583" s="680"/>
      <c r="D583" s="680"/>
      <c r="E583" s="680"/>
      <c r="F583" s="560"/>
      <c r="G583" s="560"/>
    </row>
    <row r="584" spans="1:7" s="543" customFormat="1" ht="47.25" x14ac:dyDescent="0.25">
      <c r="A584" s="518"/>
      <c r="B584" s="519" t="s">
        <v>2816</v>
      </c>
      <c r="C584" s="527" t="s">
        <v>2847</v>
      </c>
      <c r="D584" s="527" t="s">
        <v>2848</v>
      </c>
      <c r="E584" s="527" t="s">
        <v>2849</v>
      </c>
      <c r="F584" s="558">
        <v>3.4</v>
      </c>
      <c r="G584" s="558">
        <v>8.2410134095100744</v>
      </c>
    </row>
    <row r="585" spans="1:7" s="541" customFormat="1" ht="31.5" x14ac:dyDescent="0.25">
      <c r="A585" s="649"/>
      <c r="B585" s="536"/>
      <c r="C585" s="76" t="s">
        <v>2850</v>
      </c>
      <c r="D585" s="76" t="s">
        <v>5405</v>
      </c>
      <c r="E585" s="77" t="s">
        <v>2852</v>
      </c>
      <c r="F585" s="567"/>
      <c r="G585" s="562"/>
    </row>
    <row r="586" spans="1:7" s="513" customFormat="1" x14ac:dyDescent="0.25">
      <c r="A586" s="678" t="s">
        <v>5029</v>
      </c>
      <c r="B586" s="678"/>
      <c r="C586" s="680"/>
      <c r="D586" s="680"/>
      <c r="E586" s="680"/>
      <c r="F586" s="560"/>
      <c r="G586" s="560"/>
    </row>
    <row r="587" spans="1:7" s="543" customFormat="1" ht="47.25" x14ac:dyDescent="0.25">
      <c r="A587" s="518"/>
      <c r="B587" s="519" t="s">
        <v>3163</v>
      </c>
      <c r="C587" s="527" t="s">
        <v>3164</v>
      </c>
      <c r="D587" s="527" t="s">
        <v>3165</v>
      </c>
      <c r="E587" s="527" t="s">
        <v>3166</v>
      </c>
      <c r="F587" s="558">
        <v>85</v>
      </c>
      <c r="G587" s="558">
        <v>89</v>
      </c>
    </row>
    <row r="588" spans="1:7" s="541" customFormat="1" ht="31.5" x14ac:dyDescent="0.25">
      <c r="A588" s="649"/>
      <c r="B588" s="536"/>
      <c r="C588" s="76" t="s">
        <v>3167</v>
      </c>
      <c r="D588" s="524" t="s">
        <v>5104</v>
      </c>
      <c r="E588" s="524" t="s">
        <v>3169</v>
      </c>
      <c r="F588" s="567"/>
      <c r="G588" s="562"/>
    </row>
    <row r="589" spans="1:7" s="541" customFormat="1" ht="31.5" x14ac:dyDescent="0.25">
      <c r="A589" s="649"/>
      <c r="B589" s="536"/>
      <c r="C589" s="76" t="s">
        <v>3170</v>
      </c>
      <c r="D589" s="524" t="s">
        <v>5105</v>
      </c>
      <c r="E589" s="524" t="s">
        <v>5107</v>
      </c>
      <c r="F589" s="567"/>
      <c r="G589" s="562"/>
    </row>
    <row r="590" spans="1:7" s="541" customFormat="1" ht="47.25" x14ac:dyDescent="0.25">
      <c r="A590" s="649"/>
      <c r="B590" s="536"/>
      <c r="C590" s="76" t="s">
        <v>3172</v>
      </c>
      <c r="D590" s="524" t="s">
        <v>5108</v>
      </c>
      <c r="E590" s="524" t="s">
        <v>5109</v>
      </c>
      <c r="F590" s="567"/>
      <c r="G590" s="562"/>
    </row>
    <row r="591" spans="1:7" s="541" customFormat="1" ht="31.5" x14ac:dyDescent="0.25">
      <c r="A591" s="649"/>
      <c r="B591" s="536"/>
      <c r="C591" s="76" t="s">
        <v>3174</v>
      </c>
      <c r="D591" s="524" t="s">
        <v>5110</v>
      </c>
      <c r="E591" s="524" t="s">
        <v>5111</v>
      </c>
      <c r="F591" s="567"/>
      <c r="G591" s="562"/>
    </row>
    <row r="592" spans="1:7" s="541" customFormat="1" ht="31.5" x14ac:dyDescent="0.25">
      <c r="A592" s="649"/>
      <c r="B592" s="536"/>
      <c r="C592" s="76" t="s">
        <v>3177</v>
      </c>
      <c r="D592" s="524" t="s">
        <v>5112</v>
      </c>
      <c r="E592" s="524" t="s">
        <v>5113</v>
      </c>
      <c r="F592" s="567"/>
      <c r="G592" s="562"/>
    </row>
    <row r="593" spans="1:7" s="541" customFormat="1" ht="47.25" x14ac:dyDescent="0.25">
      <c r="A593" s="649"/>
      <c r="B593" s="536"/>
      <c r="C593" s="76" t="s">
        <v>3179</v>
      </c>
      <c r="D593" s="524" t="s">
        <v>5114</v>
      </c>
      <c r="E593" s="524" t="s">
        <v>5115</v>
      </c>
      <c r="F593" s="567"/>
      <c r="G593" s="562"/>
    </row>
    <row r="594" spans="1:7" s="541" customFormat="1" ht="31.5" x14ac:dyDescent="0.25">
      <c r="A594" s="649"/>
      <c r="B594" s="536"/>
      <c r="C594" s="76" t="s">
        <v>3180</v>
      </c>
      <c r="D594" s="524" t="s">
        <v>5116</v>
      </c>
      <c r="E594" s="524" t="s">
        <v>5117</v>
      </c>
      <c r="F594" s="567"/>
      <c r="G594" s="562"/>
    </row>
    <row r="595" spans="1:7" s="541" customFormat="1" ht="31.5" x14ac:dyDescent="0.25">
      <c r="A595" s="649"/>
      <c r="B595" s="536"/>
      <c r="C595" s="76" t="s">
        <v>3182</v>
      </c>
      <c r="D595" s="524" t="s">
        <v>5118</v>
      </c>
      <c r="E595" s="524" t="s">
        <v>5119</v>
      </c>
      <c r="F595" s="567"/>
      <c r="G595" s="562"/>
    </row>
    <row r="596" spans="1:7" s="512" customFormat="1" x14ac:dyDescent="0.25">
      <c r="A596" s="1051" t="s">
        <v>5000</v>
      </c>
      <c r="B596" s="1051"/>
      <c r="C596" s="675"/>
      <c r="D596" s="675"/>
      <c r="E596" s="675"/>
      <c r="F596" s="568"/>
      <c r="G596" s="568"/>
    </row>
    <row r="597" spans="1:7" s="513" customFormat="1" ht="31.5" x14ac:dyDescent="0.25">
      <c r="A597" s="678" t="s">
        <v>5001</v>
      </c>
      <c r="B597" s="678"/>
      <c r="C597" s="680"/>
      <c r="D597" s="680"/>
      <c r="E597" s="680"/>
      <c r="F597" s="560"/>
      <c r="G597" s="560"/>
    </row>
    <row r="598" spans="1:7" s="512" customFormat="1" x14ac:dyDescent="0.25">
      <c r="A598" s="1051" t="s">
        <v>5030</v>
      </c>
      <c r="B598" s="1051"/>
      <c r="C598" s="675"/>
      <c r="D598" s="675"/>
      <c r="E598" s="675"/>
      <c r="F598" s="563"/>
      <c r="G598" s="563"/>
    </row>
    <row r="599" spans="1:7" s="513" customFormat="1" x14ac:dyDescent="0.25">
      <c r="A599" s="678" t="s">
        <v>5031</v>
      </c>
      <c r="B599" s="678"/>
      <c r="C599" s="680"/>
      <c r="D599" s="680"/>
      <c r="E599" s="680"/>
      <c r="F599" s="564"/>
      <c r="G599" s="564"/>
    </row>
    <row r="600" spans="1:7" s="520" customFormat="1" ht="47.25" x14ac:dyDescent="0.25">
      <c r="A600" s="518"/>
      <c r="B600" s="519" t="s">
        <v>128</v>
      </c>
      <c r="C600" s="553" t="s">
        <v>4444</v>
      </c>
      <c r="D600" s="698" t="s">
        <v>5032</v>
      </c>
      <c r="E600" s="553" t="s">
        <v>4445</v>
      </c>
      <c r="F600" s="699">
        <v>0</v>
      </c>
      <c r="G600" s="700" t="s">
        <v>4446</v>
      </c>
    </row>
    <row r="601" spans="1:7" ht="31.5" x14ac:dyDescent="0.25">
      <c r="A601" s="517"/>
      <c r="B601" s="518"/>
      <c r="C601" s="79" t="s">
        <v>158</v>
      </c>
      <c r="D601" s="77" t="s">
        <v>5198</v>
      </c>
      <c r="E601" s="77" t="s">
        <v>5194</v>
      </c>
      <c r="F601" s="565"/>
      <c r="G601" s="565"/>
    </row>
    <row r="602" spans="1:7" ht="31.5" x14ac:dyDescent="0.25">
      <c r="A602" s="517"/>
      <c r="B602" s="518"/>
      <c r="C602" s="79" t="s">
        <v>221</v>
      </c>
      <c r="D602" s="77" t="s">
        <v>3868</v>
      </c>
      <c r="E602" s="77" t="s">
        <v>222</v>
      </c>
      <c r="F602" s="565"/>
      <c r="G602" s="565"/>
    </row>
    <row r="603" spans="1:7" ht="31.5" x14ac:dyDescent="0.25">
      <c r="A603" s="517"/>
      <c r="B603" s="518"/>
      <c r="C603" s="79" t="s">
        <v>161</v>
      </c>
      <c r="D603" s="76" t="s">
        <v>162</v>
      </c>
      <c r="E603" s="77" t="s">
        <v>163</v>
      </c>
      <c r="F603" s="565"/>
      <c r="G603" s="565"/>
    </row>
    <row r="604" spans="1:7" ht="31.5" x14ac:dyDescent="0.25">
      <c r="A604" s="517"/>
      <c r="B604" s="518"/>
      <c r="C604" s="79" t="s">
        <v>176</v>
      </c>
      <c r="D604" s="77" t="s">
        <v>5232</v>
      </c>
      <c r="E604" s="77" t="s">
        <v>3902</v>
      </c>
      <c r="F604" s="565"/>
      <c r="G604" s="565"/>
    </row>
    <row r="605" spans="1:7" ht="31.5" x14ac:dyDescent="0.25">
      <c r="A605" s="517"/>
      <c r="B605" s="518"/>
      <c r="C605" s="79" t="s">
        <v>207</v>
      </c>
      <c r="D605" s="77" t="s">
        <v>5235</v>
      </c>
      <c r="E605" s="77" t="s">
        <v>3784</v>
      </c>
      <c r="F605" s="565"/>
      <c r="G605" s="565"/>
    </row>
    <row r="606" spans="1:7" ht="63" x14ac:dyDescent="0.25">
      <c r="A606" s="517"/>
      <c r="B606" s="518"/>
      <c r="C606" s="79" t="s">
        <v>226</v>
      </c>
      <c r="D606" s="77" t="s">
        <v>5236</v>
      </c>
      <c r="E606" s="77" t="s">
        <v>227</v>
      </c>
      <c r="F606" s="565"/>
      <c r="G606" s="565"/>
    </row>
    <row r="607" spans="1:7" ht="47.25" x14ac:dyDescent="0.25">
      <c r="A607" s="517"/>
      <c r="B607" s="518"/>
      <c r="C607" s="552" t="s">
        <v>5033</v>
      </c>
      <c r="D607" s="552" t="s">
        <v>5034</v>
      </c>
      <c r="E607" s="552" t="s">
        <v>5035</v>
      </c>
      <c r="F607" s="565"/>
      <c r="G607" s="565"/>
    </row>
    <row r="608" spans="1:7" s="513" customFormat="1" x14ac:dyDescent="0.25">
      <c r="A608" s="678" t="s">
        <v>5036</v>
      </c>
      <c r="B608" s="678"/>
      <c r="C608" s="680"/>
      <c r="D608" s="680"/>
      <c r="E608" s="680"/>
      <c r="F608" s="564"/>
      <c r="G608" s="564"/>
    </row>
    <row r="609" spans="1:7" s="1119" customFormat="1" ht="47.25" x14ac:dyDescent="0.25">
      <c r="A609" s="516"/>
      <c r="B609" s="1127" t="s">
        <v>92</v>
      </c>
      <c r="C609" s="545" t="s">
        <v>101</v>
      </c>
      <c r="D609" s="545" t="s">
        <v>102</v>
      </c>
      <c r="E609" s="545" t="s">
        <v>103</v>
      </c>
      <c r="F609" s="1138">
        <v>13</v>
      </c>
      <c r="G609" s="1139">
        <v>15</v>
      </c>
    </row>
    <row r="610" spans="1:7" ht="47.25" x14ac:dyDescent="0.25">
      <c r="A610" s="517"/>
      <c r="B610" s="518"/>
      <c r="C610" s="1107" t="s">
        <v>104</v>
      </c>
      <c r="D610" s="1107" t="s">
        <v>3663</v>
      </c>
      <c r="E610" s="1107" t="s">
        <v>3664</v>
      </c>
      <c r="F610" s="1106"/>
      <c r="G610" s="1106"/>
    </row>
    <row r="611" spans="1:7" s="513" customFormat="1" x14ac:dyDescent="0.25">
      <c r="A611" s="678" t="s">
        <v>5037</v>
      </c>
      <c r="B611" s="678"/>
      <c r="C611" s="680"/>
      <c r="D611" s="680"/>
      <c r="E611" s="680"/>
      <c r="F611" s="564"/>
      <c r="G611" s="564"/>
    </row>
    <row r="612" spans="1:7" s="520" customFormat="1" ht="47.25" x14ac:dyDescent="0.25">
      <c r="A612" s="518"/>
      <c r="B612" s="519" t="s">
        <v>92</v>
      </c>
      <c r="C612" s="556" t="s">
        <v>93</v>
      </c>
      <c r="D612" s="556" t="s">
        <v>94</v>
      </c>
      <c r="E612" s="556" t="s">
        <v>95</v>
      </c>
      <c r="F612" s="558">
        <v>7.4626865671641784</v>
      </c>
      <c r="G612" s="558">
        <v>100</v>
      </c>
    </row>
    <row r="613" spans="1:7" ht="47.25" x14ac:dyDescent="0.25">
      <c r="A613" s="517"/>
      <c r="B613" s="518"/>
      <c r="C613" s="198" t="s">
        <v>99</v>
      </c>
      <c r="D613" s="199" t="s">
        <v>97</v>
      </c>
      <c r="E613" s="199" t="s">
        <v>5526</v>
      </c>
      <c r="F613" s="558"/>
      <c r="G613" s="558"/>
    </row>
    <row r="614" spans="1:7" s="513" customFormat="1" x14ac:dyDescent="0.25">
      <c r="A614" s="678" t="s">
        <v>5038</v>
      </c>
      <c r="B614" s="678"/>
      <c r="C614" s="680"/>
      <c r="D614" s="680"/>
      <c r="E614" s="680"/>
      <c r="F614" s="564"/>
      <c r="G614" s="564"/>
    </row>
    <row r="615" spans="1:7" s="520" customFormat="1" ht="63" x14ac:dyDescent="0.25">
      <c r="A615" s="518"/>
      <c r="B615" s="519" t="s">
        <v>1598</v>
      </c>
      <c r="C615" s="555" t="s">
        <v>1632</v>
      </c>
      <c r="D615" s="555" t="s">
        <v>1633</v>
      </c>
      <c r="E615" s="555" t="s">
        <v>1634</v>
      </c>
      <c r="F615" s="558">
        <v>30</v>
      </c>
      <c r="G615" s="558">
        <v>100</v>
      </c>
    </row>
    <row r="616" spans="1:7" ht="31.5" x14ac:dyDescent="0.25">
      <c r="A616" s="517"/>
      <c r="B616" s="518"/>
      <c r="C616" s="76" t="s">
        <v>1635</v>
      </c>
      <c r="D616" s="76" t="s">
        <v>3649</v>
      </c>
      <c r="E616" s="77" t="s">
        <v>3648</v>
      </c>
      <c r="F616" s="565"/>
      <c r="G616" s="565"/>
    </row>
    <row r="617" spans="1:7" ht="63" x14ac:dyDescent="0.25">
      <c r="A617" s="517"/>
      <c r="B617" s="518"/>
      <c r="C617" s="76" t="s">
        <v>1638</v>
      </c>
      <c r="D617" s="76" t="s">
        <v>5531</v>
      </c>
      <c r="E617" s="77" t="s">
        <v>5530</v>
      </c>
      <c r="F617" s="565"/>
      <c r="G617" s="565"/>
    </row>
    <row r="618" spans="1:7" ht="63" x14ac:dyDescent="0.25">
      <c r="A618" s="517"/>
      <c r="B618" s="518"/>
      <c r="C618" s="76" t="s">
        <v>1641</v>
      </c>
      <c r="D618" s="76" t="s">
        <v>5532</v>
      </c>
      <c r="E618" s="77" t="s">
        <v>3768</v>
      </c>
      <c r="F618" s="565"/>
      <c r="G618" s="565"/>
    </row>
    <row r="619" spans="1:7" ht="31.5" x14ac:dyDescent="0.25">
      <c r="A619" s="517"/>
      <c r="B619" s="518"/>
      <c r="C619" s="76" t="s">
        <v>1644</v>
      </c>
      <c r="D619" s="76" t="s">
        <v>1645</v>
      </c>
      <c r="E619" s="77" t="s">
        <v>1646</v>
      </c>
      <c r="F619" s="565"/>
      <c r="G619" s="565"/>
    </row>
    <row r="620" spans="1:7" ht="31.5" x14ac:dyDescent="0.25">
      <c r="A620" s="517"/>
      <c r="B620" s="518"/>
      <c r="C620" s="76" t="s">
        <v>1647</v>
      </c>
      <c r="D620" s="76" t="s">
        <v>5533</v>
      </c>
      <c r="E620" s="77" t="s">
        <v>5534</v>
      </c>
      <c r="F620" s="565"/>
      <c r="G620" s="565"/>
    </row>
    <row r="621" spans="1:7" ht="47.25" x14ac:dyDescent="0.25">
      <c r="A621" s="517"/>
      <c r="B621" s="518"/>
      <c r="C621" s="76" t="s">
        <v>1649</v>
      </c>
      <c r="D621" s="76" t="s">
        <v>1650</v>
      </c>
      <c r="E621" s="77" t="s">
        <v>3801</v>
      </c>
      <c r="F621" s="565"/>
      <c r="G621" s="565"/>
    </row>
    <row r="622" spans="1:7" ht="31.5" x14ac:dyDescent="0.25">
      <c r="A622" s="517"/>
      <c r="B622" s="518"/>
      <c r="C622" s="76" t="s">
        <v>1652</v>
      </c>
      <c r="D622" s="76" t="s">
        <v>5535</v>
      </c>
      <c r="E622" s="77" t="s">
        <v>1654</v>
      </c>
      <c r="F622" s="565"/>
      <c r="G622" s="565"/>
    </row>
    <row r="623" spans="1:7" ht="31.5" x14ac:dyDescent="0.25">
      <c r="A623" s="517"/>
      <c r="B623" s="518"/>
      <c r="C623" s="76" t="s">
        <v>1655</v>
      </c>
      <c r="D623" s="76" t="s">
        <v>1656</v>
      </c>
      <c r="E623" s="77" t="s">
        <v>5536</v>
      </c>
      <c r="F623" s="565"/>
      <c r="G623" s="565"/>
    </row>
    <row r="624" spans="1:7" ht="47.25" x14ac:dyDescent="0.25">
      <c r="A624" s="517"/>
      <c r="B624" s="518"/>
      <c r="C624" s="76" t="s">
        <v>1658</v>
      </c>
      <c r="D624" s="76" t="s">
        <v>5537</v>
      </c>
      <c r="E624" s="77" t="s">
        <v>5538</v>
      </c>
      <c r="F624" s="565"/>
      <c r="G624" s="565"/>
    </row>
    <row r="625" spans="1:7" s="513" customFormat="1" x14ac:dyDescent="0.25">
      <c r="A625" s="678" t="s">
        <v>5039</v>
      </c>
      <c r="B625" s="678"/>
      <c r="C625" s="680"/>
      <c r="D625" s="680"/>
      <c r="E625" s="680"/>
      <c r="F625" s="564"/>
      <c r="G625" s="564"/>
    </row>
    <row r="626" spans="1:7" s="520" customFormat="1" ht="47.25" x14ac:dyDescent="0.25">
      <c r="A626" s="518"/>
      <c r="B626" s="519" t="s">
        <v>3087</v>
      </c>
      <c r="C626" s="527" t="s">
        <v>3104</v>
      </c>
      <c r="D626" s="527" t="s">
        <v>3105</v>
      </c>
      <c r="E626" s="527" t="s">
        <v>3106</v>
      </c>
      <c r="F626" s="558">
        <v>22.42</v>
      </c>
      <c r="G626" s="558">
        <v>17.59</v>
      </c>
    </row>
    <row r="627" spans="1:7" ht="31.5" x14ac:dyDescent="0.25">
      <c r="A627" s="517"/>
      <c r="B627" s="518"/>
      <c r="C627" s="76" t="s">
        <v>121</v>
      </c>
      <c r="D627" s="77" t="s">
        <v>3107</v>
      </c>
      <c r="E627" s="77" t="s">
        <v>3692</v>
      </c>
      <c r="F627" s="565"/>
      <c r="G627" s="565"/>
    </row>
    <row r="628" spans="1:7" ht="47.25" x14ac:dyDescent="0.25">
      <c r="A628" s="517"/>
      <c r="B628" s="518"/>
      <c r="C628" s="76" t="s">
        <v>3108</v>
      </c>
      <c r="D628" s="77" t="s">
        <v>3109</v>
      </c>
      <c r="E628" s="76" t="s">
        <v>3708</v>
      </c>
      <c r="F628" s="565"/>
      <c r="G628" s="565"/>
    </row>
    <row r="629" spans="1:7" ht="63" x14ac:dyDescent="0.25">
      <c r="A629" s="517"/>
      <c r="B629" s="518"/>
      <c r="C629" s="76" t="s">
        <v>3110</v>
      </c>
      <c r="D629" s="76" t="s">
        <v>5429</v>
      </c>
      <c r="E629" s="76" t="s">
        <v>5428</v>
      </c>
      <c r="F629" s="565"/>
      <c r="G629" s="565"/>
    </row>
    <row r="630" spans="1:7" ht="78.75" x14ac:dyDescent="0.25">
      <c r="A630" s="517"/>
      <c r="B630" s="518"/>
      <c r="C630" s="76" t="s">
        <v>3112</v>
      </c>
      <c r="D630" s="77" t="s">
        <v>3113</v>
      </c>
      <c r="E630" s="77" t="s">
        <v>3710</v>
      </c>
      <c r="F630" s="565"/>
      <c r="G630" s="565"/>
    </row>
    <row r="631" spans="1:7" ht="47.25" x14ac:dyDescent="0.25">
      <c r="A631" s="517"/>
      <c r="B631" s="518"/>
      <c r="C631" s="76" t="s">
        <v>3115</v>
      </c>
      <c r="D631" s="77" t="s">
        <v>3116</v>
      </c>
      <c r="E631" s="77" t="s">
        <v>3711</v>
      </c>
      <c r="F631" s="565"/>
      <c r="G631" s="565"/>
    </row>
    <row r="632" spans="1:7" ht="47.25" x14ac:dyDescent="0.25">
      <c r="A632" s="517"/>
      <c r="B632" s="518"/>
      <c r="C632" s="76" t="s">
        <v>3118</v>
      </c>
      <c r="D632" s="77" t="s">
        <v>3119</v>
      </c>
      <c r="E632" s="77" t="s">
        <v>3712</v>
      </c>
      <c r="F632" s="565"/>
      <c r="G632" s="565"/>
    </row>
    <row r="633" spans="1:7" ht="47.25" x14ac:dyDescent="0.25">
      <c r="A633" s="517"/>
      <c r="B633" s="518"/>
      <c r="C633" s="76" t="s">
        <v>3120</v>
      </c>
      <c r="D633" s="77" t="s">
        <v>3121</v>
      </c>
      <c r="E633" s="77" t="s">
        <v>3713</v>
      </c>
      <c r="F633" s="565"/>
      <c r="G633" s="565"/>
    </row>
    <row r="634" spans="1:7" ht="47.25" x14ac:dyDescent="0.25">
      <c r="A634" s="517"/>
      <c r="B634" s="518"/>
      <c r="C634" s="76" t="s">
        <v>3122</v>
      </c>
      <c r="D634" s="77" t="s">
        <v>3123</v>
      </c>
      <c r="E634" s="77" t="s">
        <v>3736</v>
      </c>
      <c r="F634" s="565"/>
      <c r="G634" s="565"/>
    </row>
    <row r="635" spans="1:7" ht="47.25" x14ac:dyDescent="0.25">
      <c r="A635" s="517"/>
      <c r="B635" s="518"/>
      <c r="C635" s="76" t="s">
        <v>3124</v>
      </c>
      <c r="D635" s="77" t="s">
        <v>3747</v>
      </c>
      <c r="E635" s="77" t="s">
        <v>3748</v>
      </c>
      <c r="F635" s="565"/>
      <c r="G635" s="565"/>
    </row>
    <row r="636" spans="1:7" ht="31.5" x14ac:dyDescent="0.25">
      <c r="A636" s="517"/>
      <c r="B636" s="518"/>
      <c r="C636" s="76" t="s">
        <v>3126</v>
      </c>
      <c r="D636" s="77" t="s">
        <v>5430</v>
      </c>
      <c r="E636" s="77" t="s">
        <v>3751</v>
      </c>
      <c r="F636" s="565"/>
      <c r="G636" s="565"/>
    </row>
    <row r="637" spans="1:7" x14ac:dyDescent="0.25">
      <c r="A637" s="517"/>
      <c r="B637" s="518"/>
      <c r="C637" s="76" t="s">
        <v>3129</v>
      </c>
      <c r="D637" s="77" t="s">
        <v>3130</v>
      </c>
      <c r="E637" s="77" t="s">
        <v>3754</v>
      </c>
      <c r="F637" s="565"/>
      <c r="G637" s="565"/>
    </row>
    <row r="638" spans="1:7" ht="47.25" x14ac:dyDescent="0.25">
      <c r="A638" s="517"/>
      <c r="B638" s="518"/>
      <c r="C638" s="76" t="s">
        <v>3131</v>
      </c>
      <c r="D638" s="77" t="s">
        <v>3132</v>
      </c>
      <c r="E638" s="77" t="s">
        <v>3770</v>
      </c>
      <c r="F638" s="565"/>
      <c r="G638" s="565"/>
    </row>
    <row r="639" spans="1:7" ht="63" x14ac:dyDescent="0.25">
      <c r="A639" s="517"/>
      <c r="B639" s="518"/>
      <c r="C639" s="76" t="s">
        <v>3133</v>
      </c>
      <c r="D639" s="77" t="s">
        <v>3134</v>
      </c>
      <c r="E639" s="77" t="s">
        <v>3830</v>
      </c>
      <c r="F639" s="565"/>
      <c r="G639" s="565"/>
    </row>
    <row r="640" spans="1:7" s="513" customFormat="1" x14ac:dyDescent="0.25">
      <c r="A640" s="678" t="s">
        <v>5040</v>
      </c>
      <c r="B640" s="678"/>
      <c r="C640" s="680"/>
      <c r="D640" s="680"/>
      <c r="E640" s="680"/>
      <c r="F640" s="564"/>
      <c r="G640" s="564"/>
    </row>
    <row r="641" spans="1:7" s="520" customFormat="1" ht="47.25" x14ac:dyDescent="0.25">
      <c r="A641" s="518"/>
      <c r="B641" s="519" t="s">
        <v>1026</v>
      </c>
      <c r="C641" s="527" t="s">
        <v>1075</v>
      </c>
      <c r="D641" s="527" t="s">
        <v>1076</v>
      </c>
      <c r="E641" s="527" t="s">
        <v>1077</v>
      </c>
      <c r="F641" s="558" t="s">
        <v>4086</v>
      </c>
      <c r="G641" s="558">
        <v>90</v>
      </c>
    </row>
    <row r="642" spans="1:7" ht="31.5" x14ac:dyDescent="0.25">
      <c r="A642" s="517"/>
      <c r="B642" s="518"/>
      <c r="C642" s="523" t="s">
        <v>1078</v>
      </c>
      <c r="D642" s="523" t="s">
        <v>5250</v>
      </c>
      <c r="E642" s="524" t="s">
        <v>5251</v>
      </c>
      <c r="F642" s="565"/>
      <c r="G642" s="565"/>
    </row>
    <row r="643" spans="1:7" s="1124" customFormat="1" ht="31.5" x14ac:dyDescent="0.25">
      <c r="A643" s="521"/>
      <c r="B643" s="516"/>
      <c r="C643" s="523" t="s">
        <v>1081</v>
      </c>
      <c r="D643" s="523" t="s">
        <v>1082</v>
      </c>
      <c r="E643" s="524" t="s">
        <v>5100</v>
      </c>
      <c r="F643" s="565"/>
      <c r="G643" s="565"/>
    </row>
    <row r="644" spans="1:7" ht="47.25" x14ac:dyDescent="0.25">
      <c r="A644" s="517"/>
      <c r="B644" s="518"/>
      <c r="C644" s="1104" t="s">
        <v>1084</v>
      </c>
      <c r="D644" s="1104" t="s">
        <v>1085</v>
      </c>
      <c r="E644" s="1105" t="s">
        <v>1086</v>
      </c>
      <c r="F644" s="1106"/>
      <c r="G644" s="1106"/>
    </row>
    <row r="645" spans="1:7" ht="47.25" x14ac:dyDescent="0.25">
      <c r="A645" s="517"/>
      <c r="B645" s="518"/>
      <c r="C645" s="523" t="s">
        <v>1087</v>
      </c>
      <c r="D645" s="523" t="s">
        <v>5102</v>
      </c>
      <c r="E645" s="524" t="s">
        <v>5101</v>
      </c>
      <c r="F645" s="565"/>
      <c r="G645" s="565"/>
    </row>
    <row r="646" spans="1:7" ht="31.5" x14ac:dyDescent="0.25">
      <c r="A646" s="517"/>
      <c r="B646" s="518"/>
      <c r="C646" s="523" t="s">
        <v>1090</v>
      </c>
      <c r="D646" s="523" t="s">
        <v>5249</v>
      </c>
      <c r="E646" s="524" t="s">
        <v>5103</v>
      </c>
      <c r="F646" s="565"/>
      <c r="G646" s="565"/>
    </row>
    <row r="647" spans="1:7" ht="31.5" x14ac:dyDescent="0.25">
      <c r="A647" s="517"/>
      <c r="B647" s="518"/>
      <c r="C647" s="523" t="s">
        <v>1093</v>
      </c>
      <c r="D647" s="523" t="s">
        <v>1094</v>
      </c>
      <c r="E647" s="524" t="s">
        <v>1095</v>
      </c>
      <c r="F647" s="565"/>
      <c r="G647" s="565"/>
    </row>
    <row r="648" spans="1:7" s="513" customFormat="1" x14ac:dyDescent="0.25">
      <c r="A648" s="678" t="s">
        <v>5041</v>
      </c>
      <c r="B648" s="678"/>
      <c r="C648" s="680"/>
      <c r="D648" s="680"/>
      <c r="E648" s="680"/>
      <c r="F648" s="564"/>
      <c r="G648" s="564"/>
    </row>
    <row r="649" spans="1:7" s="520" customFormat="1" ht="47.25" x14ac:dyDescent="0.25">
      <c r="A649" s="518"/>
      <c r="B649" s="720" t="s">
        <v>3344</v>
      </c>
      <c r="C649" s="719" t="s">
        <v>2431</v>
      </c>
      <c r="D649" s="719" t="s">
        <v>2432</v>
      </c>
      <c r="E649" s="650" t="s">
        <v>3363</v>
      </c>
      <c r="F649" s="683" t="s">
        <v>4017</v>
      </c>
      <c r="G649" s="684">
        <v>100</v>
      </c>
    </row>
    <row r="650" spans="1:7" ht="47.25" x14ac:dyDescent="0.25">
      <c r="A650" s="517"/>
      <c r="B650" s="518"/>
      <c r="C650" s="592" t="s">
        <v>2434</v>
      </c>
      <c r="D650" s="592" t="s">
        <v>2435</v>
      </c>
      <c r="E650" s="592" t="s">
        <v>5170</v>
      </c>
      <c r="F650" s="565"/>
      <c r="G650" s="565"/>
    </row>
    <row r="651" spans="1:7" ht="31.5" x14ac:dyDescent="0.25">
      <c r="A651" s="517"/>
      <c r="B651" s="518"/>
      <c r="C651" s="592" t="s">
        <v>2436</v>
      </c>
      <c r="D651" s="592" t="s">
        <v>2437</v>
      </c>
      <c r="E651" s="592" t="s">
        <v>2438</v>
      </c>
      <c r="F651" s="565"/>
      <c r="G651" s="565"/>
    </row>
    <row r="652" spans="1:7" ht="31.5" x14ac:dyDescent="0.25">
      <c r="A652" s="517"/>
      <c r="B652" s="518"/>
      <c r="C652" s="592" t="s">
        <v>2439</v>
      </c>
      <c r="D652" s="592" t="s">
        <v>2440</v>
      </c>
      <c r="E652" s="592" t="s">
        <v>2441</v>
      </c>
      <c r="F652" s="565"/>
      <c r="G652" s="565"/>
    </row>
    <row r="653" spans="1:7" ht="31.5" x14ac:dyDescent="0.25">
      <c r="A653" s="517"/>
      <c r="B653" s="518"/>
      <c r="C653" s="592" t="s">
        <v>2442</v>
      </c>
      <c r="D653" s="592" t="s">
        <v>2443</v>
      </c>
      <c r="E653" s="592" t="s">
        <v>2444</v>
      </c>
      <c r="F653" s="565"/>
      <c r="G653" s="565"/>
    </row>
    <row r="654" spans="1:7" ht="31.5" x14ac:dyDescent="0.25">
      <c r="A654" s="517"/>
      <c r="B654" s="518"/>
      <c r="C654" s="592" t="s">
        <v>2445</v>
      </c>
      <c r="D654" s="592" t="s">
        <v>2446</v>
      </c>
      <c r="E654" s="592" t="s">
        <v>5171</v>
      </c>
      <c r="F654" s="565"/>
      <c r="G654" s="565"/>
    </row>
    <row r="655" spans="1:7" s="1124" customFormat="1" ht="31.5" x14ac:dyDescent="0.25">
      <c r="A655" s="521"/>
      <c r="B655" s="516"/>
      <c r="C655" s="592" t="s">
        <v>2448</v>
      </c>
      <c r="D655" s="592" t="s">
        <v>2449</v>
      </c>
      <c r="E655" s="592" t="s">
        <v>5172</v>
      </c>
      <c r="F655" s="565"/>
      <c r="G655" s="565"/>
    </row>
  </sheetData>
  <mergeCells count="31">
    <mergeCell ref="A1:G1"/>
    <mergeCell ref="A2:A3"/>
    <mergeCell ref="B2:B3"/>
    <mergeCell ref="C2:C3"/>
    <mergeCell ref="D2:D3"/>
    <mergeCell ref="E2:E3"/>
    <mergeCell ref="F2:G2"/>
    <mergeCell ref="C309:C310"/>
    <mergeCell ref="D309:D310"/>
    <mergeCell ref="A4:B4"/>
    <mergeCell ref="A51:G51"/>
    <mergeCell ref="B205:B230"/>
    <mergeCell ref="C205:C212"/>
    <mergeCell ref="D205:D212"/>
    <mergeCell ref="B261:B267"/>
    <mergeCell ref="B269:B270"/>
    <mergeCell ref="C269:C270"/>
    <mergeCell ref="D269:D270"/>
    <mergeCell ref="A284:B284"/>
    <mergeCell ref="D388:D389"/>
    <mergeCell ref="C464:C465"/>
    <mergeCell ref="D464:D465"/>
    <mergeCell ref="B541:B552"/>
    <mergeCell ref="C541:C552"/>
    <mergeCell ref="D541:D552"/>
    <mergeCell ref="A598:B598"/>
    <mergeCell ref="A596:B596"/>
    <mergeCell ref="A327:B327"/>
    <mergeCell ref="B388:B389"/>
    <mergeCell ref="C388:C389"/>
    <mergeCell ref="B330:B331"/>
  </mergeCells>
  <pageMargins left="0.23622047244094491" right="0.23622047244094491" top="0.35433070866141736" bottom="0.35433070866141736" header="0.31496062992125984" footer="0.47244094488188981"/>
  <pageSetup paperSize="5" scale="65" fitToHeight="0" orientation="portrait" horizontalDpi="4294967294" verticalDpi="300" r:id="rId1"/>
  <rowBreaks count="16" manualBreakCount="16">
    <brk id="40" max="6" man="1"/>
    <brk id="74" max="6" man="1"/>
    <brk id="114" max="6" man="1"/>
    <brk id="145" max="6" man="1"/>
    <brk id="180" max="6" man="1"/>
    <brk id="259" max="6" man="1"/>
    <brk id="298" max="6" man="1"/>
    <brk id="335" max="6" man="1"/>
    <brk id="374" max="6" man="1"/>
    <brk id="412" max="6" man="1"/>
    <brk id="451" max="6" man="1"/>
    <brk id="489" max="6" man="1"/>
    <brk id="523" max="6" man="1"/>
    <brk id="568" max="6" man="1"/>
    <brk id="609" max="6" man="1"/>
    <brk id="643" max="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48"/>
  <sheetViews>
    <sheetView topLeftCell="A3" zoomScale="196" zoomScaleNormal="196" workbookViewId="0">
      <pane xSplit="1" ySplit="2" topLeftCell="B5" activePane="bottomRight" state="frozen"/>
      <selection activeCell="A3" sqref="A3"/>
      <selection pane="topRight" activeCell="B3" sqref="B3"/>
      <selection pane="bottomLeft" activeCell="A5" sqref="A5"/>
      <selection pane="bottomRight" activeCell="A5" sqref="A5"/>
    </sheetView>
  </sheetViews>
  <sheetFormatPr defaultColWidth="14.42578125" defaultRowHeight="14.25" x14ac:dyDescent="0.2"/>
  <cols>
    <col min="1" max="1" width="14.140625" style="225" customWidth="1"/>
    <col min="2" max="2" width="10.42578125" style="225" customWidth="1"/>
    <col min="3" max="3" width="7" style="225" customWidth="1"/>
    <col min="4" max="5" width="7.5703125" style="225" customWidth="1"/>
    <col min="6" max="6" width="8.5703125" style="225" hidden="1" customWidth="1"/>
    <col min="7" max="7" width="11.85546875" style="225" hidden="1" customWidth="1"/>
    <col min="8" max="8" width="8.5703125" style="497" hidden="1" customWidth="1"/>
    <col min="9" max="9" width="11.140625" style="225" hidden="1" customWidth="1"/>
    <col min="10" max="10" width="8.5703125" style="225" hidden="1" customWidth="1"/>
    <col min="11" max="11" width="11" style="225" hidden="1" customWidth="1"/>
    <col min="12" max="12" width="8.5703125" style="225" hidden="1" customWidth="1"/>
    <col min="13" max="13" width="12.42578125" style="225" hidden="1" customWidth="1"/>
    <col min="14" max="14" width="8.5703125" style="225" customWidth="1"/>
    <col min="15" max="15" width="12.140625" style="225" customWidth="1"/>
    <col min="16" max="16" width="8.5703125" style="225" customWidth="1"/>
    <col min="17" max="17" width="12.140625" style="225" customWidth="1"/>
    <col min="18" max="16384" width="14.42578125" style="225"/>
  </cols>
  <sheetData>
    <row r="1" spans="1:18" ht="19.5" x14ac:dyDescent="0.3">
      <c r="A1" s="1059" t="s">
        <v>3922</v>
      </c>
      <c r="B1" s="1059"/>
      <c r="C1" s="1059"/>
      <c r="D1" s="1059"/>
      <c r="E1" s="1059"/>
      <c r="F1" s="1059"/>
      <c r="G1" s="1059"/>
      <c r="H1" s="1059"/>
      <c r="I1" s="1059"/>
      <c r="J1" s="1059"/>
      <c r="K1" s="1059"/>
      <c r="L1" s="1059"/>
      <c r="M1" s="1059"/>
      <c r="N1" s="1059"/>
      <c r="O1" s="1059"/>
      <c r="P1" s="1059"/>
      <c r="Q1" s="1059"/>
    </row>
    <row r="2" spans="1:18" x14ac:dyDescent="0.2">
      <c r="A2" s="1060" t="s">
        <v>3923</v>
      </c>
      <c r="B2" s="1063" t="s">
        <v>3924</v>
      </c>
      <c r="C2" s="1060" t="s">
        <v>3925</v>
      </c>
      <c r="D2" s="1064" t="s">
        <v>3926</v>
      </c>
      <c r="E2" s="1065"/>
      <c r="F2" s="1068" t="s">
        <v>3927</v>
      </c>
      <c r="G2" s="1069"/>
      <c r="H2" s="1069"/>
      <c r="I2" s="1069"/>
      <c r="J2" s="1069"/>
      <c r="K2" s="1069"/>
      <c r="L2" s="1069"/>
      <c r="M2" s="1069"/>
      <c r="N2" s="1069"/>
      <c r="O2" s="1070"/>
      <c r="P2" s="1064" t="s">
        <v>3928</v>
      </c>
      <c r="Q2" s="1065"/>
    </row>
    <row r="3" spans="1:18" ht="27" customHeight="1" x14ac:dyDescent="0.2">
      <c r="A3" s="1061"/>
      <c r="B3" s="1061"/>
      <c r="C3" s="1061"/>
      <c r="D3" s="1066"/>
      <c r="E3" s="1067"/>
      <c r="F3" s="1068">
        <v>2019</v>
      </c>
      <c r="G3" s="1070"/>
      <c r="H3" s="1068">
        <v>2020</v>
      </c>
      <c r="I3" s="1070"/>
      <c r="J3" s="1068">
        <v>2021</v>
      </c>
      <c r="K3" s="1070"/>
      <c r="L3" s="1068">
        <v>2022</v>
      </c>
      <c r="M3" s="1070"/>
      <c r="N3" s="1068">
        <v>2023</v>
      </c>
      <c r="O3" s="1070"/>
      <c r="P3" s="1066"/>
      <c r="Q3" s="1067"/>
    </row>
    <row r="4" spans="1:18" x14ac:dyDescent="0.2">
      <c r="A4" s="1062"/>
      <c r="B4" s="1062"/>
      <c r="C4" s="1062"/>
      <c r="D4" s="226">
        <v>2017</v>
      </c>
      <c r="E4" s="226">
        <v>2018</v>
      </c>
      <c r="F4" s="226" t="s">
        <v>3929</v>
      </c>
      <c r="G4" s="226" t="s">
        <v>3930</v>
      </c>
      <c r="H4" s="226" t="s">
        <v>3929</v>
      </c>
      <c r="I4" s="226" t="s">
        <v>3930</v>
      </c>
      <c r="J4" s="226" t="s">
        <v>3929</v>
      </c>
      <c r="K4" s="226" t="s">
        <v>3930</v>
      </c>
      <c r="L4" s="226" t="s">
        <v>3929</v>
      </c>
      <c r="M4" s="226" t="s">
        <v>3930</v>
      </c>
      <c r="N4" s="226" t="s">
        <v>3929</v>
      </c>
      <c r="O4" s="226" t="s">
        <v>3930</v>
      </c>
      <c r="P4" s="226" t="s">
        <v>3929</v>
      </c>
      <c r="Q4" s="226" t="s">
        <v>3930</v>
      </c>
    </row>
    <row r="5" spans="1:18" ht="7.5" customHeight="1" x14ac:dyDescent="0.2">
      <c r="A5" s="227"/>
      <c r="B5" s="228"/>
      <c r="C5" s="229"/>
      <c r="D5" s="229"/>
      <c r="E5" s="229"/>
      <c r="F5" s="229"/>
      <c r="G5" s="229"/>
      <c r="H5" s="229"/>
      <c r="I5" s="230"/>
      <c r="J5" s="229"/>
      <c r="K5" s="230"/>
      <c r="L5" s="229"/>
      <c r="M5" s="230"/>
      <c r="N5" s="229"/>
      <c r="O5" s="230"/>
      <c r="P5" s="229"/>
      <c r="Q5" s="230"/>
    </row>
    <row r="6" spans="1:18" ht="24" x14ac:dyDescent="0.2">
      <c r="A6" s="231" t="s">
        <v>3931</v>
      </c>
      <c r="B6" s="232"/>
      <c r="C6" s="233"/>
      <c r="D6" s="233"/>
      <c r="E6" s="233"/>
      <c r="F6" s="233"/>
      <c r="G6" s="234">
        <f>G7+G57+G116+G143+G154+G186</f>
        <v>1450021468.5049999</v>
      </c>
      <c r="H6" s="235"/>
      <c r="I6" s="234">
        <f>I7+I57+I116+I143+I154+I186</f>
        <v>2080526962.8016758</v>
      </c>
      <c r="J6" s="235"/>
      <c r="K6" s="234">
        <f>K7+K57+K116+K143+K154+K186</f>
        <v>2237318506.1752334</v>
      </c>
      <c r="L6" s="235"/>
      <c r="M6" s="234">
        <f>M7+M57+M116+M143+M154+M186</f>
        <v>2242401195.5200043</v>
      </c>
      <c r="N6" s="235"/>
      <c r="O6" s="234">
        <f>O7+O57+O116+O143+O154+O186</f>
        <v>2336859255.9824481</v>
      </c>
      <c r="P6" s="235"/>
      <c r="Q6" s="234">
        <f>+Q7+Q57+Q116+Q143+Q186+Q154</f>
        <v>10347127388.984362</v>
      </c>
      <c r="R6" s="236">
        <f>O6+M6+K6+I6+G6</f>
        <v>10347127388.984362</v>
      </c>
    </row>
    <row r="7" spans="1:18" x14ac:dyDescent="0.2">
      <c r="A7" s="237" t="s">
        <v>3932</v>
      </c>
      <c r="B7" s="238"/>
      <c r="C7" s="239"/>
      <c r="D7" s="239"/>
      <c r="E7" s="239"/>
      <c r="F7" s="239"/>
      <c r="G7" s="240">
        <f>+G8</f>
        <v>444865670.10500002</v>
      </c>
      <c r="H7" s="239"/>
      <c r="I7" s="240">
        <f>+I8</f>
        <v>469082397.78911489</v>
      </c>
      <c r="J7" s="239"/>
      <c r="K7" s="240">
        <f>+K8</f>
        <v>499412409.02607054</v>
      </c>
      <c r="L7" s="239"/>
      <c r="M7" s="240">
        <f>+M8</f>
        <v>529288502.90811419</v>
      </c>
      <c r="N7" s="239"/>
      <c r="O7" s="240">
        <f>+O8</f>
        <v>555799823.64918792</v>
      </c>
      <c r="P7" s="239"/>
      <c r="Q7" s="240">
        <f>+Q8</f>
        <v>2498448803.477488</v>
      </c>
      <c r="R7" s="236">
        <f>O7+M7+K7+I7+G7</f>
        <v>2498448803.4774876</v>
      </c>
    </row>
    <row r="8" spans="1:18" ht="24" x14ac:dyDescent="0.2">
      <c r="A8" s="241" t="s">
        <v>2362</v>
      </c>
      <c r="B8" s="242"/>
      <c r="C8" s="243"/>
      <c r="D8" s="243"/>
      <c r="E8" s="243"/>
      <c r="F8" s="243"/>
      <c r="G8" s="244">
        <f>SUM(G9:G55)</f>
        <v>444865670.10500002</v>
      </c>
      <c r="H8" s="243"/>
      <c r="I8" s="244">
        <f>SUM(I9:I55)</f>
        <v>469082397.78911489</v>
      </c>
      <c r="J8" s="243"/>
      <c r="K8" s="244">
        <f>SUM(K9:K55)</f>
        <v>499412409.02607054</v>
      </c>
      <c r="L8" s="243"/>
      <c r="M8" s="244">
        <f>SUM(M9:M55)</f>
        <v>529288502.90811419</v>
      </c>
      <c r="N8" s="243"/>
      <c r="O8" s="244">
        <f>SUM(O9:O55)</f>
        <v>555799823.64918792</v>
      </c>
      <c r="P8" s="243"/>
      <c r="Q8" s="244">
        <f>SUM(Q9:Q55)</f>
        <v>2498448803.477488</v>
      </c>
      <c r="R8" s="236">
        <f>O8+M8+K8+I8+G8</f>
        <v>2498448803.4774876</v>
      </c>
    </row>
    <row r="9" spans="1:18" ht="36" x14ac:dyDescent="0.2">
      <c r="A9" s="245" t="s">
        <v>3933</v>
      </c>
      <c r="B9" s="246" t="s">
        <v>3934</v>
      </c>
      <c r="C9" s="247" t="s">
        <v>3292</v>
      </c>
      <c r="D9" s="248">
        <v>100</v>
      </c>
      <c r="E9" s="248">
        <v>100</v>
      </c>
      <c r="F9" s="248">
        <v>100</v>
      </c>
      <c r="G9" s="249">
        <v>7064682.8205000004</v>
      </c>
      <c r="H9" s="248">
        <v>100</v>
      </c>
      <c r="I9" s="249">
        <v>7449256.2131789932</v>
      </c>
      <c r="J9" s="248">
        <v>100</v>
      </c>
      <c r="K9" s="249">
        <v>7930911.5166343451</v>
      </c>
      <c r="L9" s="248">
        <v>100</v>
      </c>
      <c r="M9" s="249">
        <v>8405358.3921199311</v>
      </c>
      <c r="N9" s="248">
        <v>100</v>
      </c>
      <c r="O9" s="249">
        <v>8826371.0365526285</v>
      </c>
      <c r="P9" s="248">
        <v>100</v>
      </c>
      <c r="Q9" s="249">
        <f t="shared" ref="P9:Q15" si="0">G9+I9+K9+M9+O9</f>
        <v>39676579.978985898</v>
      </c>
    </row>
    <row r="10" spans="1:18" ht="60" x14ac:dyDescent="0.2">
      <c r="A10" s="245" t="s">
        <v>3935</v>
      </c>
      <c r="B10" s="246" t="s">
        <v>3936</v>
      </c>
      <c r="C10" s="247" t="s">
        <v>3292</v>
      </c>
      <c r="D10" s="248">
        <v>100</v>
      </c>
      <c r="E10" s="248">
        <v>100</v>
      </c>
      <c r="F10" s="248">
        <v>100</v>
      </c>
      <c r="G10" s="249">
        <v>1936431.6</v>
      </c>
      <c r="H10" s="248">
        <v>100</v>
      </c>
      <c r="I10" s="249">
        <v>2041843.2779230163</v>
      </c>
      <c r="J10" s="248">
        <v>100</v>
      </c>
      <c r="K10" s="249">
        <v>2173865.135608132</v>
      </c>
      <c r="L10" s="248">
        <v>100</v>
      </c>
      <c r="M10" s="249">
        <v>2303911.1611063485</v>
      </c>
      <c r="N10" s="248">
        <v>100</v>
      </c>
      <c r="O10" s="249">
        <v>2419310.8484515953</v>
      </c>
      <c r="P10" s="248">
        <v>100</v>
      </c>
      <c r="Q10" s="249">
        <f t="shared" si="0"/>
        <v>10875362.023089092</v>
      </c>
    </row>
    <row r="11" spans="1:18" ht="24" x14ac:dyDescent="0.2">
      <c r="A11" s="245" t="s">
        <v>3937</v>
      </c>
      <c r="B11" s="246" t="s">
        <v>3938</v>
      </c>
      <c r="C11" s="247" t="s">
        <v>3292</v>
      </c>
      <c r="D11" s="248" t="s">
        <v>3939</v>
      </c>
      <c r="E11" s="248" t="s">
        <v>3939</v>
      </c>
      <c r="F11" s="248" t="s">
        <v>3939</v>
      </c>
      <c r="G11" s="249">
        <v>7000</v>
      </c>
      <c r="H11" s="248" t="s">
        <v>3939</v>
      </c>
      <c r="I11" s="249">
        <v>7381.0523157446478</v>
      </c>
      <c r="J11" s="248" t="s">
        <v>3939</v>
      </c>
      <c r="K11" s="249">
        <v>7858.297679740881</v>
      </c>
      <c r="L11" s="248" t="s">
        <v>3939</v>
      </c>
      <c r="M11" s="249">
        <v>8328.4006146896372</v>
      </c>
      <c r="N11" s="248" t="s">
        <v>3939</v>
      </c>
      <c r="O11" s="249">
        <v>8745.5585516995106</v>
      </c>
      <c r="P11" s="248" t="s">
        <v>3939</v>
      </c>
      <c r="Q11" s="249">
        <f t="shared" si="0"/>
        <v>39313.309161874677</v>
      </c>
    </row>
    <row r="12" spans="1:18" ht="36" x14ac:dyDescent="0.2">
      <c r="A12" s="245" t="s">
        <v>3940</v>
      </c>
      <c r="B12" s="246" t="s">
        <v>3941</v>
      </c>
      <c r="C12" s="247" t="s">
        <v>3292</v>
      </c>
      <c r="D12" s="248">
        <v>100</v>
      </c>
      <c r="E12" s="248">
        <v>100</v>
      </c>
      <c r="F12" s="248">
        <v>100</v>
      </c>
      <c r="G12" s="249">
        <v>1321971.3</v>
      </c>
      <c r="H12" s="248">
        <v>100</v>
      </c>
      <c r="I12" s="249">
        <v>1393934.1893161375</v>
      </c>
      <c r="J12" s="248">
        <v>100</v>
      </c>
      <c r="K12" s="249">
        <v>1484063.4284962907</v>
      </c>
      <c r="L12" s="248">
        <v>100</v>
      </c>
      <c r="M12" s="249">
        <v>1572843.7982174368</v>
      </c>
      <c r="N12" s="248">
        <v>100</v>
      </c>
      <c r="O12" s="249">
        <v>1651625.3439737598</v>
      </c>
      <c r="P12" s="248">
        <v>100</v>
      </c>
      <c r="Q12" s="249">
        <f t="shared" si="0"/>
        <v>7424438.0600036252</v>
      </c>
    </row>
    <row r="13" spans="1:18" ht="48" x14ac:dyDescent="0.2">
      <c r="A13" s="245" t="s">
        <v>3942</v>
      </c>
      <c r="B13" s="246" t="s">
        <v>3943</v>
      </c>
      <c r="C13" s="247" t="s">
        <v>3522</v>
      </c>
      <c r="D13" s="248">
        <v>7</v>
      </c>
      <c r="E13" s="248">
        <v>7</v>
      </c>
      <c r="F13" s="248">
        <v>7</v>
      </c>
      <c r="G13" s="249">
        <v>606778.69999999995</v>
      </c>
      <c r="H13" s="248">
        <v>7</v>
      </c>
      <c r="I13" s="249">
        <v>639809.33268278942</v>
      </c>
      <c r="J13" s="248">
        <v>7</v>
      </c>
      <c r="K13" s="249">
        <v>681178.23576088389</v>
      </c>
      <c r="L13" s="248">
        <v>7</v>
      </c>
      <c r="M13" s="249">
        <v>721928.01400865393</v>
      </c>
      <c r="N13" s="248">
        <v>7</v>
      </c>
      <c r="O13" s="249">
        <v>758088.37839630153</v>
      </c>
      <c r="P13" s="250">
        <f t="shared" si="0"/>
        <v>35</v>
      </c>
      <c r="Q13" s="249">
        <f t="shared" si="0"/>
        <v>3407782.6608486287</v>
      </c>
    </row>
    <row r="14" spans="1:18" ht="36" x14ac:dyDescent="0.2">
      <c r="A14" s="245" t="s">
        <v>3944</v>
      </c>
      <c r="B14" s="246" t="s">
        <v>3945</v>
      </c>
      <c r="C14" s="247" t="s">
        <v>3522</v>
      </c>
      <c r="D14" s="247">
        <v>1</v>
      </c>
      <c r="E14" s="247">
        <v>1</v>
      </c>
      <c r="F14" s="247">
        <v>1</v>
      </c>
      <c r="G14" s="249">
        <v>271926.55</v>
      </c>
      <c r="H14" s="248">
        <v>1</v>
      </c>
      <c r="I14" s="249">
        <v>286729.15594142181</v>
      </c>
      <c r="J14" s="248">
        <v>1</v>
      </c>
      <c r="K14" s="249">
        <v>305268.53956070606</v>
      </c>
      <c r="L14" s="248">
        <v>1</v>
      </c>
      <c r="M14" s="249">
        <v>323530.46373863315</v>
      </c>
      <c r="N14" s="248">
        <v>1</v>
      </c>
      <c r="O14" s="249">
        <v>339735.65211237775</v>
      </c>
      <c r="P14" s="250">
        <f t="shared" si="0"/>
        <v>5</v>
      </c>
      <c r="Q14" s="249">
        <f t="shared" si="0"/>
        <v>1527190.3613531387</v>
      </c>
    </row>
    <row r="15" spans="1:18" ht="36" x14ac:dyDescent="0.2">
      <c r="A15" s="246" t="s">
        <v>2450</v>
      </c>
      <c r="B15" s="246"/>
      <c r="C15" s="247"/>
      <c r="D15" s="247"/>
      <c r="E15" s="247"/>
      <c r="F15" s="251"/>
      <c r="G15" s="249">
        <v>64141493.479999997</v>
      </c>
      <c r="H15" s="251"/>
      <c r="I15" s="249">
        <v>67633102.712267742</v>
      </c>
      <c r="J15" s="251"/>
      <c r="K15" s="249">
        <v>72006135.626999825</v>
      </c>
      <c r="L15" s="252"/>
      <c r="M15" s="249">
        <v>76313721.960849047</v>
      </c>
      <c r="N15" s="252"/>
      <c r="O15" s="249">
        <v>80136169.546113193</v>
      </c>
      <c r="P15" s="251"/>
      <c r="Q15" s="249">
        <f t="shared" si="0"/>
        <v>360230623.32622981</v>
      </c>
    </row>
    <row r="16" spans="1:18" ht="60" x14ac:dyDescent="0.2">
      <c r="A16" s="246"/>
      <c r="B16" s="246" t="s">
        <v>3345</v>
      </c>
      <c r="C16" s="247" t="s">
        <v>3292</v>
      </c>
      <c r="D16" s="248" t="s">
        <v>3946</v>
      </c>
      <c r="E16" s="248" t="s">
        <v>3947</v>
      </c>
      <c r="F16" s="248" t="s">
        <v>3948</v>
      </c>
      <c r="G16" s="249"/>
      <c r="H16" s="248" t="s">
        <v>3949</v>
      </c>
      <c r="I16" s="249">
        <v>0</v>
      </c>
      <c r="J16" s="248" t="s">
        <v>3950</v>
      </c>
      <c r="K16" s="249">
        <v>0</v>
      </c>
      <c r="L16" s="248" t="s">
        <v>3951</v>
      </c>
      <c r="M16" s="249">
        <v>0</v>
      </c>
      <c r="N16" s="248">
        <v>100</v>
      </c>
      <c r="O16" s="249">
        <v>0</v>
      </c>
      <c r="P16" s="250">
        <v>100</v>
      </c>
      <c r="Q16" s="249"/>
    </row>
    <row r="17" spans="1:17" ht="60" x14ac:dyDescent="0.2">
      <c r="A17" s="246"/>
      <c r="B17" s="246" t="s">
        <v>3346</v>
      </c>
      <c r="C17" s="247" t="s">
        <v>3292</v>
      </c>
      <c r="D17" s="248" t="s">
        <v>3952</v>
      </c>
      <c r="E17" s="248" t="s">
        <v>3953</v>
      </c>
      <c r="F17" s="248" t="s">
        <v>3954</v>
      </c>
      <c r="G17" s="249"/>
      <c r="H17" s="248" t="s">
        <v>3955</v>
      </c>
      <c r="I17" s="249">
        <v>0</v>
      </c>
      <c r="J17" s="248" t="s">
        <v>3956</v>
      </c>
      <c r="K17" s="249">
        <v>0</v>
      </c>
      <c r="L17" s="248" t="s">
        <v>3957</v>
      </c>
      <c r="M17" s="249">
        <v>0</v>
      </c>
      <c r="N17" s="248" t="s">
        <v>3347</v>
      </c>
      <c r="O17" s="249">
        <v>0</v>
      </c>
      <c r="P17" s="250" t="str">
        <f>N17</f>
        <v>95,28</v>
      </c>
      <c r="Q17" s="249"/>
    </row>
    <row r="18" spans="1:17" ht="36" x14ac:dyDescent="0.2">
      <c r="A18" s="246"/>
      <c r="B18" s="246" t="s">
        <v>3348</v>
      </c>
      <c r="C18" s="247" t="s">
        <v>3292</v>
      </c>
      <c r="D18" s="248" t="s">
        <v>3958</v>
      </c>
      <c r="E18" s="248" t="s">
        <v>3959</v>
      </c>
      <c r="F18" s="248" t="s">
        <v>3960</v>
      </c>
      <c r="G18" s="249"/>
      <c r="H18" s="248" t="s">
        <v>3961</v>
      </c>
      <c r="I18" s="249">
        <v>0</v>
      </c>
      <c r="J18" s="248" t="s">
        <v>3962</v>
      </c>
      <c r="K18" s="249">
        <v>0</v>
      </c>
      <c r="L18" s="248" t="s">
        <v>3963</v>
      </c>
      <c r="M18" s="249">
        <v>0</v>
      </c>
      <c r="N18" s="248" t="s">
        <v>3349</v>
      </c>
      <c r="O18" s="249">
        <v>0</v>
      </c>
      <c r="P18" s="250" t="str">
        <f>N18</f>
        <v>98,02</v>
      </c>
      <c r="Q18" s="249"/>
    </row>
    <row r="19" spans="1:17" ht="36" x14ac:dyDescent="0.2">
      <c r="A19" s="253"/>
      <c r="B19" s="246" t="s">
        <v>3350</v>
      </c>
      <c r="C19" s="247" t="s">
        <v>3292</v>
      </c>
      <c r="D19" s="248" t="s">
        <v>3964</v>
      </c>
      <c r="E19" s="248" t="s">
        <v>3965</v>
      </c>
      <c r="F19" s="248" t="s">
        <v>3966</v>
      </c>
      <c r="G19" s="249"/>
      <c r="H19" s="248" t="s">
        <v>3967</v>
      </c>
      <c r="I19" s="249">
        <v>0</v>
      </c>
      <c r="J19" s="254" t="s">
        <v>3968</v>
      </c>
      <c r="K19" s="249">
        <v>0</v>
      </c>
      <c r="L19" s="248" t="s">
        <v>3969</v>
      </c>
      <c r="M19" s="249">
        <v>0</v>
      </c>
      <c r="N19" s="255">
        <v>0.24</v>
      </c>
      <c r="O19" s="249">
        <v>0</v>
      </c>
      <c r="P19" s="250">
        <f>N19</f>
        <v>0.24</v>
      </c>
      <c r="Q19" s="249"/>
    </row>
    <row r="20" spans="1:17" ht="36" x14ac:dyDescent="0.2">
      <c r="A20" s="253"/>
      <c r="B20" s="246" t="s">
        <v>3351</v>
      </c>
      <c r="C20" s="247" t="s">
        <v>3292</v>
      </c>
      <c r="D20" s="248" t="s">
        <v>3970</v>
      </c>
      <c r="E20" s="248" t="s">
        <v>3971</v>
      </c>
      <c r="F20" s="248" t="s">
        <v>3972</v>
      </c>
      <c r="G20" s="249"/>
      <c r="H20" s="248" t="s">
        <v>3973</v>
      </c>
      <c r="I20" s="249">
        <v>0</v>
      </c>
      <c r="J20" s="248" t="s">
        <v>3974</v>
      </c>
      <c r="K20" s="249">
        <v>0</v>
      </c>
      <c r="L20" s="248" t="s">
        <v>3975</v>
      </c>
      <c r="M20" s="249">
        <v>0</v>
      </c>
      <c r="N20" s="248" t="s">
        <v>3352</v>
      </c>
      <c r="O20" s="249">
        <v>0</v>
      </c>
      <c r="P20" s="250" t="str">
        <f>N20</f>
        <v>77,5</v>
      </c>
      <c r="Q20" s="249"/>
    </row>
    <row r="21" spans="1:17" ht="60" x14ac:dyDescent="0.2">
      <c r="A21" s="253"/>
      <c r="B21" s="246" t="s">
        <v>3353</v>
      </c>
      <c r="C21" s="247" t="s">
        <v>3292</v>
      </c>
      <c r="D21" s="248" t="s">
        <v>3976</v>
      </c>
      <c r="E21" s="248" t="s">
        <v>3977</v>
      </c>
      <c r="F21" s="248" t="s">
        <v>3978</v>
      </c>
      <c r="G21" s="249"/>
      <c r="H21" s="248" t="s">
        <v>3979</v>
      </c>
      <c r="I21" s="249">
        <v>0</v>
      </c>
      <c r="J21" s="248" t="s">
        <v>3980</v>
      </c>
      <c r="K21" s="249">
        <v>0</v>
      </c>
      <c r="L21" s="248" t="s">
        <v>3354</v>
      </c>
      <c r="M21" s="249">
        <v>0</v>
      </c>
      <c r="N21" s="248" t="s">
        <v>3354</v>
      </c>
      <c r="O21" s="249">
        <v>0</v>
      </c>
      <c r="P21" s="250" t="str">
        <f>N21</f>
        <v>1,00</v>
      </c>
      <c r="Q21" s="249"/>
    </row>
    <row r="22" spans="1:17" ht="36" x14ac:dyDescent="0.2">
      <c r="A22" s="245" t="s">
        <v>2506</v>
      </c>
      <c r="B22" s="246"/>
      <c r="C22" s="247"/>
      <c r="D22" s="247"/>
      <c r="E22" s="256"/>
      <c r="F22" s="256"/>
      <c r="G22" s="249">
        <v>82661833.200000003</v>
      </c>
      <c r="H22" s="248"/>
      <c r="I22" s="249">
        <v>87161616.48065111</v>
      </c>
      <c r="J22" s="256"/>
      <c r="K22" s="249">
        <v>92797327.434098244</v>
      </c>
      <c r="L22" s="257"/>
      <c r="M22" s="249">
        <v>98348694.633464605</v>
      </c>
      <c r="N22" s="257"/>
      <c r="O22" s="249">
        <v>103274843.1773455</v>
      </c>
      <c r="P22" s="256"/>
      <c r="Q22" s="249">
        <f>G22+I22+K22+M22+O22</f>
        <v>464244314.92555952</v>
      </c>
    </row>
    <row r="23" spans="1:17" ht="60" x14ac:dyDescent="0.2">
      <c r="A23" s="246"/>
      <c r="B23" s="246" t="s">
        <v>3345</v>
      </c>
      <c r="C23" s="247" t="s">
        <v>3292</v>
      </c>
      <c r="D23" s="248" t="s">
        <v>3946</v>
      </c>
      <c r="E23" s="248" t="s">
        <v>3947</v>
      </c>
      <c r="F23" s="248" t="s">
        <v>3948</v>
      </c>
      <c r="G23" s="249"/>
      <c r="H23" s="248" t="s">
        <v>3949</v>
      </c>
      <c r="I23" s="249">
        <v>0</v>
      </c>
      <c r="J23" s="248" t="s">
        <v>3950</v>
      </c>
      <c r="K23" s="249">
        <v>0</v>
      </c>
      <c r="L23" s="248" t="s">
        <v>3951</v>
      </c>
      <c r="M23" s="249">
        <v>0</v>
      </c>
      <c r="N23" s="248">
        <v>100</v>
      </c>
      <c r="O23" s="249">
        <v>0</v>
      </c>
      <c r="P23" s="250">
        <v>100</v>
      </c>
      <c r="Q23" s="249"/>
    </row>
    <row r="24" spans="1:17" ht="60" x14ac:dyDescent="0.2">
      <c r="A24" s="246"/>
      <c r="B24" s="246" t="s">
        <v>3346</v>
      </c>
      <c r="C24" s="247" t="s">
        <v>3292</v>
      </c>
      <c r="D24" s="248" t="s">
        <v>3952</v>
      </c>
      <c r="E24" s="248" t="s">
        <v>3953</v>
      </c>
      <c r="F24" s="248" t="s">
        <v>3954</v>
      </c>
      <c r="G24" s="249"/>
      <c r="H24" s="248" t="s">
        <v>3955</v>
      </c>
      <c r="I24" s="249">
        <v>0</v>
      </c>
      <c r="J24" s="248" t="s">
        <v>3956</v>
      </c>
      <c r="K24" s="249">
        <v>0</v>
      </c>
      <c r="L24" s="248" t="s">
        <v>3957</v>
      </c>
      <c r="M24" s="249">
        <v>0</v>
      </c>
      <c r="N24" s="248" t="s">
        <v>3347</v>
      </c>
      <c r="O24" s="249">
        <v>0</v>
      </c>
      <c r="P24" s="250" t="str">
        <f t="shared" ref="P24:P29" si="1">N24</f>
        <v>95,28</v>
      </c>
      <c r="Q24" s="249"/>
    </row>
    <row r="25" spans="1:17" ht="36" x14ac:dyDescent="0.2">
      <c r="A25" s="246"/>
      <c r="B25" s="246" t="s">
        <v>3348</v>
      </c>
      <c r="C25" s="247" t="s">
        <v>3292</v>
      </c>
      <c r="D25" s="248" t="s">
        <v>3958</v>
      </c>
      <c r="E25" s="248" t="s">
        <v>3959</v>
      </c>
      <c r="F25" s="248" t="s">
        <v>3960</v>
      </c>
      <c r="G25" s="249"/>
      <c r="H25" s="248" t="s">
        <v>3961</v>
      </c>
      <c r="I25" s="249">
        <v>0</v>
      </c>
      <c r="J25" s="248" t="s">
        <v>3962</v>
      </c>
      <c r="K25" s="249">
        <v>0</v>
      </c>
      <c r="L25" s="248" t="s">
        <v>3963</v>
      </c>
      <c r="M25" s="249">
        <v>0</v>
      </c>
      <c r="N25" s="248" t="s">
        <v>3349</v>
      </c>
      <c r="O25" s="249">
        <v>0</v>
      </c>
      <c r="P25" s="250" t="str">
        <f t="shared" si="1"/>
        <v>98,02</v>
      </c>
      <c r="Q25" s="249"/>
    </row>
    <row r="26" spans="1:17" ht="36" x14ac:dyDescent="0.2">
      <c r="A26" s="253"/>
      <c r="B26" s="246" t="s">
        <v>3350</v>
      </c>
      <c r="C26" s="247" t="s">
        <v>3292</v>
      </c>
      <c r="D26" s="248" t="s">
        <v>3981</v>
      </c>
      <c r="E26" s="248" t="s">
        <v>3982</v>
      </c>
      <c r="F26" s="248" t="s">
        <v>3983</v>
      </c>
      <c r="G26" s="249"/>
      <c r="H26" s="248" t="s">
        <v>3984</v>
      </c>
      <c r="I26" s="249">
        <v>0</v>
      </c>
      <c r="J26" s="248" t="s">
        <v>3985</v>
      </c>
      <c r="K26" s="249">
        <v>0</v>
      </c>
      <c r="L26" s="248" t="s">
        <v>3986</v>
      </c>
      <c r="M26" s="249">
        <v>0</v>
      </c>
      <c r="N26" s="248" t="s">
        <v>3355</v>
      </c>
      <c r="O26" s="249">
        <v>0</v>
      </c>
      <c r="P26" s="250" t="str">
        <f t="shared" si="1"/>
        <v>0,57</v>
      </c>
      <c r="Q26" s="249"/>
    </row>
    <row r="27" spans="1:17" ht="36" x14ac:dyDescent="0.2">
      <c r="A27" s="245"/>
      <c r="B27" s="246" t="s">
        <v>3356</v>
      </c>
      <c r="C27" s="247" t="s">
        <v>3292</v>
      </c>
      <c r="D27" s="248" t="s">
        <v>3987</v>
      </c>
      <c r="E27" s="248" t="s">
        <v>3988</v>
      </c>
      <c r="F27" s="248" t="s">
        <v>3989</v>
      </c>
      <c r="G27" s="249"/>
      <c r="H27" s="248" t="s">
        <v>3990</v>
      </c>
      <c r="I27" s="249">
        <v>0</v>
      </c>
      <c r="J27" s="248" t="s">
        <v>3991</v>
      </c>
      <c r="K27" s="249">
        <v>0</v>
      </c>
      <c r="L27" s="248" t="s">
        <v>3992</v>
      </c>
      <c r="M27" s="249">
        <v>0</v>
      </c>
      <c r="N27" s="248">
        <v>75</v>
      </c>
      <c r="O27" s="249">
        <v>0</v>
      </c>
      <c r="P27" s="250">
        <f t="shared" si="1"/>
        <v>75</v>
      </c>
      <c r="Q27" s="249"/>
    </row>
    <row r="28" spans="1:17" ht="60" x14ac:dyDescent="0.2">
      <c r="A28" s="253"/>
      <c r="B28" s="246" t="s">
        <v>3353</v>
      </c>
      <c r="C28" s="247" t="s">
        <v>3292</v>
      </c>
      <c r="D28" s="248" t="s">
        <v>3976</v>
      </c>
      <c r="E28" s="248" t="s">
        <v>3977</v>
      </c>
      <c r="F28" s="248" t="s">
        <v>3978</v>
      </c>
      <c r="G28" s="249"/>
      <c r="H28" s="248" t="s">
        <v>3979</v>
      </c>
      <c r="I28" s="249">
        <v>0</v>
      </c>
      <c r="J28" s="248" t="s">
        <v>3980</v>
      </c>
      <c r="K28" s="249">
        <v>0</v>
      </c>
      <c r="L28" s="248" t="s">
        <v>3354</v>
      </c>
      <c r="M28" s="249">
        <v>0</v>
      </c>
      <c r="N28" s="248" t="s">
        <v>3354</v>
      </c>
      <c r="O28" s="249">
        <v>0</v>
      </c>
      <c r="P28" s="250" t="str">
        <f t="shared" si="1"/>
        <v>1,00</v>
      </c>
      <c r="Q28" s="249"/>
    </row>
    <row r="29" spans="1:17" ht="60" x14ac:dyDescent="0.2">
      <c r="A29" s="245"/>
      <c r="B29" s="246" t="s">
        <v>3357</v>
      </c>
      <c r="C29" s="247" t="s">
        <v>3292</v>
      </c>
      <c r="D29" s="248"/>
      <c r="E29" s="248" t="s">
        <v>3993</v>
      </c>
      <c r="F29" s="248" t="s">
        <v>3994</v>
      </c>
      <c r="G29" s="249"/>
      <c r="H29" s="248" t="s">
        <v>3995</v>
      </c>
      <c r="I29" s="249">
        <v>0</v>
      </c>
      <c r="J29" s="248" t="s">
        <v>3996</v>
      </c>
      <c r="K29" s="249">
        <v>0</v>
      </c>
      <c r="L29" s="248" t="s">
        <v>3997</v>
      </c>
      <c r="M29" s="249">
        <v>0</v>
      </c>
      <c r="N29" s="248">
        <v>6</v>
      </c>
      <c r="O29" s="249">
        <v>0</v>
      </c>
      <c r="P29" s="250">
        <f t="shared" si="1"/>
        <v>6</v>
      </c>
      <c r="Q29" s="249"/>
    </row>
    <row r="30" spans="1:17" ht="24" x14ac:dyDescent="0.2">
      <c r="A30" s="245"/>
      <c r="B30" s="246" t="s">
        <v>3358</v>
      </c>
      <c r="C30" s="247" t="s">
        <v>3292</v>
      </c>
      <c r="D30" s="248" t="s">
        <v>3998</v>
      </c>
      <c r="E30" s="248" t="s">
        <v>3999</v>
      </c>
      <c r="F30" s="248" t="s">
        <v>4000</v>
      </c>
      <c r="G30" s="249"/>
      <c r="H30" s="248" t="s">
        <v>4001</v>
      </c>
      <c r="I30" s="249">
        <v>0</v>
      </c>
      <c r="J30" s="248" t="s">
        <v>4002</v>
      </c>
      <c r="K30" s="249">
        <v>0</v>
      </c>
      <c r="L30" s="248">
        <v>45</v>
      </c>
      <c r="M30" s="249">
        <v>0</v>
      </c>
      <c r="N30" s="248" t="s">
        <v>3359</v>
      </c>
      <c r="O30" s="249">
        <v>0</v>
      </c>
      <c r="P30" s="250" t="s">
        <v>3359</v>
      </c>
      <c r="Q30" s="249"/>
    </row>
    <row r="31" spans="1:17" ht="48" x14ac:dyDescent="0.2">
      <c r="A31" s="245" t="s">
        <v>4003</v>
      </c>
      <c r="B31" s="246"/>
      <c r="C31" s="247"/>
      <c r="D31" s="247"/>
      <c r="E31" s="256"/>
      <c r="F31" s="256"/>
      <c r="G31" s="249">
        <v>12075884.4</v>
      </c>
      <c r="H31" s="258"/>
      <c r="I31" s="249">
        <v>12733247.787897808</v>
      </c>
      <c r="J31" s="256"/>
      <c r="K31" s="249">
        <v>13556556.337334158</v>
      </c>
      <c r="L31" s="257"/>
      <c r="M31" s="249">
        <v>14367543.294268714</v>
      </c>
      <c r="N31" s="257"/>
      <c r="O31" s="249">
        <v>15087193.440536387</v>
      </c>
      <c r="P31" s="256"/>
      <c r="Q31" s="249">
        <f>G31+I31+K31+M31+O31</f>
        <v>67820425.260037065</v>
      </c>
    </row>
    <row r="32" spans="1:17" ht="36" x14ac:dyDescent="0.2">
      <c r="A32" s="245"/>
      <c r="B32" s="246" t="s">
        <v>3360</v>
      </c>
      <c r="C32" s="247" t="s">
        <v>3292</v>
      </c>
      <c r="D32" s="247" t="s">
        <v>4004</v>
      </c>
      <c r="E32" s="247" t="s">
        <v>4005</v>
      </c>
      <c r="F32" s="247" t="s">
        <v>4006</v>
      </c>
      <c r="G32" s="249"/>
      <c r="H32" s="247">
        <v>69</v>
      </c>
      <c r="I32" s="249">
        <v>0</v>
      </c>
      <c r="J32" s="256" t="s">
        <v>4007</v>
      </c>
      <c r="K32" s="249">
        <v>0</v>
      </c>
      <c r="L32" s="247">
        <v>70</v>
      </c>
      <c r="M32" s="249">
        <v>0</v>
      </c>
      <c r="N32" s="247" t="s">
        <v>4008</v>
      </c>
      <c r="O32" s="249">
        <v>0</v>
      </c>
      <c r="P32" s="247">
        <v>72</v>
      </c>
      <c r="Q32" s="249"/>
    </row>
    <row r="33" spans="1:17" ht="60" x14ac:dyDescent="0.2">
      <c r="A33" s="245"/>
      <c r="B33" s="246" t="s">
        <v>3361</v>
      </c>
      <c r="C33" s="247" t="s">
        <v>3372</v>
      </c>
      <c r="D33" s="247">
        <v>0</v>
      </c>
      <c r="E33" s="247">
        <v>0</v>
      </c>
      <c r="F33" s="247">
        <v>45</v>
      </c>
      <c r="G33" s="249"/>
      <c r="H33" s="247">
        <v>45</v>
      </c>
      <c r="I33" s="249">
        <v>0</v>
      </c>
      <c r="J33" s="247">
        <v>45</v>
      </c>
      <c r="K33" s="249">
        <v>0</v>
      </c>
      <c r="L33" s="247">
        <v>45</v>
      </c>
      <c r="M33" s="249">
        <v>0</v>
      </c>
      <c r="N33" s="247">
        <v>45</v>
      </c>
      <c r="O33" s="249">
        <v>0</v>
      </c>
      <c r="P33" s="247">
        <v>180</v>
      </c>
      <c r="Q33" s="249"/>
    </row>
    <row r="34" spans="1:17" ht="24" x14ac:dyDescent="0.2">
      <c r="A34" s="245" t="s">
        <v>2557</v>
      </c>
      <c r="B34" s="246"/>
      <c r="C34" s="247"/>
      <c r="D34" s="247"/>
      <c r="E34" s="256"/>
      <c r="F34" s="256"/>
      <c r="G34" s="249">
        <v>4503613.0999999996</v>
      </c>
      <c r="H34" s="258"/>
      <c r="I34" s="249">
        <v>4748771.9858532753</v>
      </c>
      <c r="J34" s="256"/>
      <c r="K34" s="249">
        <v>5055818.9105972331</v>
      </c>
      <c r="L34" s="257"/>
      <c r="M34" s="249">
        <v>5358270.5871948991</v>
      </c>
      <c r="N34" s="257"/>
      <c r="O34" s="249">
        <v>5626658.865750134</v>
      </c>
      <c r="P34" s="256"/>
      <c r="Q34" s="249">
        <f>G34+I34+K34+M34+O34</f>
        <v>25293133.449395541</v>
      </c>
    </row>
    <row r="35" spans="1:17" ht="48" x14ac:dyDescent="0.2">
      <c r="A35" s="245"/>
      <c r="B35" s="246" t="s">
        <v>3373</v>
      </c>
      <c r="C35" s="247"/>
      <c r="D35" s="247">
        <v>18</v>
      </c>
      <c r="E35" s="247" t="s">
        <v>4009</v>
      </c>
      <c r="F35" s="247">
        <v>18</v>
      </c>
      <c r="G35" s="249"/>
      <c r="H35" s="247">
        <v>18</v>
      </c>
      <c r="I35" s="249">
        <v>0</v>
      </c>
      <c r="J35" s="247">
        <v>18</v>
      </c>
      <c r="K35" s="249">
        <v>0</v>
      </c>
      <c r="L35" s="247">
        <v>18</v>
      </c>
      <c r="M35" s="249">
        <v>0</v>
      </c>
      <c r="N35" s="247">
        <v>18</v>
      </c>
      <c r="O35" s="249">
        <v>0</v>
      </c>
      <c r="P35" s="259">
        <v>18</v>
      </c>
      <c r="Q35" s="249"/>
    </row>
    <row r="36" spans="1:17" ht="48" x14ac:dyDescent="0.2">
      <c r="A36" s="245"/>
      <c r="B36" s="246" t="s">
        <v>3374</v>
      </c>
      <c r="C36" s="247" t="s">
        <v>3292</v>
      </c>
      <c r="D36" s="247" t="s">
        <v>4009</v>
      </c>
      <c r="E36" s="247" t="s">
        <v>4010</v>
      </c>
      <c r="F36" s="247" t="s">
        <v>4011</v>
      </c>
      <c r="G36" s="249"/>
      <c r="H36" s="247" t="s">
        <v>4012</v>
      </c>
      <c r="I36" s="249">
        <v>0</v>
      </c>
      <c r="J36" s="247" t="s">
        <v>4013</v>
      </c>
      <c r="K36" s="249">
        <v>0</v>
      </c>
      <c r="L36" s="247" t="s">
        <v>4014</v>
      </c>
      <c r="M36" s="249">
        <v>0</v>
      </c>
      <c r="N36" s="247" t="s">
        <v>4015</v>
      </c>
      <c r="O36" s="249">
        <v>0</v>
      </c>
      <c r="P36" s="259" t="s">
        <v>3375</v>
      </c>
      <c r="Q36" s="249"/>
    </row>
    <row r="37" spans="1:17" ht="36" x14ac:dyDescent="0.2">
      <c r="A37" s="245"/>
      <c r="B37" s="246" t="s">
        <v>3376</v>
      </c>
      <c r="C37" s="247" t="s">
        <v>3292</v>
      </c>
      <c r="D37" s="247" t="s">
        <v>4016</v>
      </c>
      <c r="E37" s="247" t="s">
        <v>4017</v>
      </c>
      <c r="F37" s="247" t="s">
        <v>4018</v>
      </c>
      <c r="G37" s="249"/>
      <c r="H37" s="247">
        <v>100</v>
      </c>
      <c r="I37" s="249">
        <v>0</v>
      </c>
      <c r="J37" s="247">
        <v>100</v>
      </c>
      <c r="K37" s="249">
        <v>0</v>
      </c>
      <c r="L37" s="247">
        <v>100</v>
      </c>
      <c r="M37" s="249">
        <v>0</v>
      </c>
      <c r="N37" s="247">
        <v>100</v>
      </c>
      <c r="O37" s="249">
        <v>0</v>
      </c>
      <c r="P37" s="259">
        <v>100</v>
      </c>
      <c r="Q37" s="249"/>
    </row>
    <row r="38" spans="1:17" ht="36" x14ac:dyDescent="0.2">
      <c r="A38" s="245"/>
      <c r="B38" s="246" t="s">
        <v>3377</v>
      </c>
      <c r="C38" s="247" t="s">
        <v>3292</v>
      </c>
      <c r="D38" s="247" t="s">
        <v>4019</v>
      </c>
      <c r="E38" s="247" t="s">
        <v>4020</v>
      </c>
      <c r="F38" s="247" t="s">
        <v>4021</v>
      </c>
      <c r="G38" s="249"/>
      <c r="H38" s="247" t="s">
        <v>4022</v>
      </c>
      <c r="I38" s="249">
        <v>0</v>
      </c>
      <c r="J38" s="247" t="s">
        <v>4023</v>
      </c>
      <c r="K38" s="249">
        <v>0</v>
      </c>
      <c r="L38" s="247" t="s">
        <v>4024</v>
      </c>
      <c r="M38" s="249">
        <v>0</v>
      </c>
      <c r="N38" s="247">
        <v>100</v>
      </c>
      <c r="O38" s="249">
        <v>0</v>
      </c>
      <c r="P38" s="259">
        <v>100</v>
      </c>
      <c r="Q38" s="249"/>
    </row>
    <row r="39" spans="1:17" ht="24" x14ac:dyDescent="0.2">
      <c r="A39" s="245"/>
      <c r="B39" s="246" t="s">
        <v>3378</v>
      </c>
      <c r="C39" s="247" t="s">
        <v>3292</v>
      </c>
      <c r="D39" s="247"/>
      <c r="E39" s="247">
        <v>35</v>
      </c>
      <c r="F39" s="247">
        <v>50</v>
      </c>
      <c r="G39" s="249"/>
      <c r="H39" s="247">
        <v>60</v>
      </c>
      <c r="I39" s="249">
        <v>0</v>
      </c>
      <c r="J39" s="247">
        <v>70</v>
      </c>
      <c r="K39" s="249">
        <v>0</v>
      </c>
      <c r="L39" s="247">
        <v>100</v>
      </c>
      <c r="M39" s="249">
        <v>0</v>
      </c>
      <c r="N39" s="247">
        <v>100</v>
      </c>
      <c r="O39" s="249">
        <v>0</v>
      </c>
      <c r="P39" s="259">
        <v>100</v>
      </c>
      <c r="Q39" s="249"/>
    </row>
    <row r="40" spans="1:17" ht="24" x14ac:dyDescent="0.2">
      <c r="A40" s="245"/>
      <c r="B40" s="246" t="s">
        <v>3379</v>
      </c>
      <c r="C40" s="247" t="s">
        <v>3292</v>
      </c>
      <c r="D40" s="247"/>
      <c r="E40" s="247">
        <v>31</v>
      </c>
      <c r="F40" s="247">
        <v>35</v>
      </c>
      <c r="G40" s="249"/>
      <c r="H40" s="247">
        <v>40</v>
      </c>
      <c r="I40" s="249">
        <v>0</v>
      </c>
      <c r="J40" s="247">
        <v>50</v>
      </c>
      <c r="K40" s="249">
        <v>0</v>
      </c>
      <c r="L40" s="247">
        <v>60</v>
      </c>
      <c r="M40" s="249">
        <v>0</v>
      </c>
      <c r="N40" s="247">
        <v>70</v>
      </c>
      <c r="O40" s="249">
        <v>0</v>
      </c>
      <c r="P40" s="259">
        <v>80</v>
      </c>
      <c r="Q40" s="249"/>
    </row>
    <row r="41" spans="1:17" ht="60" x14ac:dyDescent="0.2">
      <c r="A41" s="245"/>
      <c r="B41" s="246" t="s">
        <v>3380</v>
      </c>
      <c r="C41" s="247" t="s">
        <v>3381</v>
      </c>
      <c r="D41" s="247"/>
      <c r="E41" s="247">
        <v>200</v>
      </c>
      <c r="F41" s="247">
        <v>200</v>
      </c>
      <c r="G41" s="249"/>
      <c r="H41" s="247">
        <v>250</v>
      </c>
      <c r="I41" s="249">
        <v>0</v>
      </c>
      <c r="J41" s="247">
        <v>300</v>
      </c>
      <c r="K41" s="249">
        <v>0</v>
      </c>
      <c r="L41" s="247">
        <v>350</v>
      </c>
      <c r="M41" s="249">
        <v>0</v>
      </c>
      <c r="N41" s="247">
        <v>400</v>
      </c>
      <c r="O41" s="249">
        <v>0</v>
      </c>
      <c r="P41" s="259">
        <v>1500</v>
      </c>
      <c r="Q41" s="249"/>
    </row>
    <row r="42" spans="1:17" ht="24" x14ac:dyDescent="0.2">
      <c r="A42" s="246" t="s">
        <v>2431</v>
      </c>
      <c r="B42" s="246"/>
      <c r="C42" s="247"/>
      <c r="D42" s="247"/>
      <c r="E42" s="247"/>
      <c r="F42" s="256"/>
      <c r="G42" s="249">
        <v>59884957.20104</v>
      </c>
      <c r="H42" s="258"/>
      <c r="I42" s="249">
        <v>63144857.432429336</v>
      </c>
      <c r="J42" s="256"/>
      <c r="K42" s="249">
        <v>67227688.603473514</v>
      </c>
      <c r="L42" s="257"/>
      <c r="M42" s="249">
        <v>71249416.3376863</v>
      </c>
      <c r="N42" s="257"/>
      <c r="O42" s="249">
        <v>74818199.938244924</v>
      </c>
      <c r="P42" s="256"/>
      <c r="Q42" s="249">
        <f>G42+I42+K42+M42+O42</f>
        <v>336325119.51287407</v>
      </c>
    </row>
    <row r="43" spans="1:17" ht="36" x14ac:dyDescent="0.2">
      <c r="A43" s="246"/>
      <c r="B43" s="246" t="s">
        <v>3362</v>
      </c>
      <c r="C43" s="247" t="s">
        <v>3292</v>
      </c>
      <c r="D43" s="247" t="s">
        <v>4025</v>
      </c>
      <c r="E43" s="247">
        <v>100</v>
      </c>
      <c r="F43" s="247">
        <v>100</v>
      </c>
      <c r="G43" s="249"/>
      <c r="H43" s="247">
        <v>100</v>
      </c>
      <c r="I43" s="249">
        <v>0</v>
      </c>
      <c r="J43" s="256">
        <v>100</v>
      </c>
      <c r="K43" s="249">
        <v>0</v>
      </c>
      <c r="L43" s="247">
        <v>100</v>
      </c>
      <c r="M43" s="249">
        <v>0</v>
      </c>
      <c r="N43" s="247">
        <v>100</v>
      </c>
      <c r="O43" s="249">
        <v>0</v>
      </c>
      <c r="P43" s="259">
        <v>100</v>
      </c>
      <c r="Q43" s="249">
        <v>0</v>
      </c>
    </row>
    <row r="44" spans="1:17" ht="36" x14ac:dyDescent="0.2">
      <c r="A44" s="246"/>
      <c r="B44" s="246" t="s">
        <v>3363</v>
      </c>
      <c r="C44" s="247" t="s">
        <v>3292</v>
      </c>
      <c r="D44" s="247" t="s">
        <v>4026</v>
      </c>
      <c r="E44" s="247" t="s">
        <v>4017</v>
      </c>
      <c r="F44" s="247" t="s">
        <v>4017</v>
      </c>
      <c r="G44" s="249"/>
      <c r="H44" s="247" t="s">
        <v>4017</v>
      </c>
      <c r="I44" s="249">
        <v>0</v>
      </c>
      <c r="J44" s="256">
        <v>100</v>
      </c>
      <c r="K44" s="249">
        <v>0</v>
      </c>
      <c r="L44" s="247">
        <v>100</v>
      </c>
      <c r="M44" s="249">
        <v>0</v>
      </c>
      <c r="N44" s="247">
        <v>100</v>
      </c>
      <c r="O44" s="249">
        <v>0</v>
      </c>
      <c r="P44" s="259">
        <v>100</v>
      </c>
      <c r="Q44" s="249"/>
    </row>
    <row r="45" spans="1:17" ht="36" x14ac:dyDescent="0.2">
      <c r="A45" s="246"/>
      <c r="B45" s="246" t="s">
        <v>3364</v>
      </c>
      <c r="C45" s="247" t="s">
        <v>3292</v>
      </c>
      <c r="D45" s="247" t="s">
        <v>4027</v>
      </c>
      <c r="E45" s="247" t="s">
        <v>4028</v>
      </c>
      <c r="F45" s="247">
        <v>108</v>
      </c>
      <c r="G45" s="249"/>
      <c r="H45" s="247">
        <v>107</v>
      </c>
      <c r="I45" s="249">
        <v>0</v>
      </c>
      <c r="J45" s="256">
        <v>106</v>
      </c>
      <c r="K45" s="249">
        <v>0</v>
      </c>
      <c r="L45" s="247">
        <v>105</v>
      </c>
      <c r="M45" s="249">
        <v>0</v>
      </c>
      <c r="N45" s="247">
        <v>104</v>
      </c>
      <c r="O45" s="249">
        <v>0</v>
      </c>
      <c r="P45" s="259">
        <v>103</v>
      </c>
      <c r="Q45" s="249"/>
    </row>
    <row r="46" spans="1:17" ht="36" x14ac:dyDescent="0.2">
      <c r="A46" s="246"/>
      <c r="B46" s="246" t="s">
        <v>3365</v>
      </c>
      <c r="C46" s="247" t="s">
        <v>3292</v>
      </c>
      <c r="D46" s="247" t="s">
        <v>4029</v>
      </c>
      <c r="E46" s="247" t="s">
        <v>4030</v>
      </c>
      <c r="F46" s="247" t="s">
        <v>4031</v>
      </c>
      <c r="G46" s="249"/>
      <c r="H46" s="247">
        <v>110</v>
      </c>
      <c r="I46" s="249">
        <v>0</v>
      </c>
      <c r="J46" s="256">
        <v>108</v>
      </c>
      <c r="K46" s="249">
        <v>0</v>
      </c>
      <c r="L46" s="247">
        <v>106</v>
      </c>
      <c r="M46" s="249">
        <v>0</v>
      </c>
      <c r="N46" s="247">
        <v>106</v>
      </c>
      <c r="O46" s="249">
        <v>0</v>
      </c>
      <c r="P46" s="259">
        <v>102</v>
      </c>
      <c r="Q46" s="249"/>
    </row>
    <row r="47" spans="1:17" ht="24" x14ac:dyDescent="0.2">
      <c r="A47" s="246"/>
      <c r="B47" s="246" t="s">
        <v>3366</v>
      </c>
      <c r="C47" s="247" t="s">
        <v>3292</v>
      </c>
      <c r="D47" s="247" t="s">
        <v>4032</v>
      </c>
      <c r="E47" s="247" t="s">
        <v>4033</v>
      </c>
      <c r="F47" s="247" t="s">
        <v>4034</v>
      </c>
      <c r="G47" s="249"/>
      <c r="H47" s="247" t="s">
        <v>4035</v>
      </c>
      <c r="I47" s="249">
        <v>0</v>
      </c>
      <c r="J47" s="256" t="s">
        <v>4036</v>
      </c>
      <c r="K47" s="249">
        <v>0</v>
      </c>
      <c r="L47" s="247" t="s">
        <v>4037</v>
      </c>
      <c r="M47" s="249">
        <v>0</v>
      </c>
      <c r="N47" s="247" t="s">
        <v>4038</v>
      </c>
      <c r="O47" s="249">
        <v>0</v>
      </c>
      <c r="P47" s="259" t="s">
        <v>4039</v>
      </c>
      <c r="Q47" s="249"/>
    </row>
    <row r="48" spans="1:17" ht="36" x14ac:dyDescent="0.2">
      <c r="A48" s="246"/>
      <c r="B48" s="246" t="s">
        <v>3367</v>
      </c>
      <c r="C48" s="247" t="s">
        <v>3292</v>
      </c>
      <c r="D48" s="247" t="s">
        <v>4040</v>
      </c>
      <c r="E48" s="247" t="s">
        <v>4041</v>
      </c>
      <c r="F48" s="247" t="s">
        <v>4042</v>
      </c>
      <c r="G48" s="249"/>
      <c r="H48" s="247" t="s">
        <v>4043</v>
      </c>
      <c r="I48" s="249">
        <v>0</v>
      </c>
      <c r="J48" s="256" t="s">
        <v>4044</v>
      </c>
      <c r="K48" s="249">
        <v>0</v>
      </c>
      <c r="L48" s="247" t="s">
        <v>4045</v>
      </c>
      <c r="M48" s="249">
        <v>0</v>
      </c>
      <c r="N48" s="247" t="s">
        <v>4046</v>
      </c>
      <c r="O48" s="249">
        <v>0</v>
      </c>
      <c r="P48" s="259" t="s">
        <v>4047</v>
      </c>
      <c r="Q48" s="249"/>
    </row>
    <row r="49" spans="1:18" ht="36" x14ac:dyDescent="0.2">
      <c r="A49" s="246"/>
      <c r="B49" s="246" t="s">
        <v>3368</v>
      </c>
      <c r="C49" s="247" t="s">
        <v>3292</v>
      </c>
      <c r="D49" s="247" t="s">
        <v>4048</v>
      </c>
      <c r="E49" s="247" t="s">
        <v>4049</v>
      </c>
      <c r="F49" s="247" t="s">
        <v>4050</v>
      </c>
      <c r="G49" s="249"/>
      <c r="H49" s="247" t="s">
        <v>4051</v>
      </c>
      <c r="I49" s="249">
        <v>0</v>
      </c>
      <c r="J49" s="256" t="s">
        <v>4052</v>
      </c>
      <c r="K49" s="249">
        <v>0</v>
      </c>
      <c r="L49" s="247" t="s">
        <v>4053</v>
      </c>
      <c r="M49" s="249">
        <v>0</v>
      </c>
      <c r="N49" s="247" t="s">
        <v>4054</v>
      </c>
      <c r="O49" s="249">
        <v>0</v>
      </c>
      <c r="P49" s="259">
        <v>99</v>
      </c>
      <c r="Q49" s="249"/>
    </row>
    <row r="50" spans="1:18" x14ac:dyDescent="0.2">
      <c r="A50" s="246"/>
      <c r="B50" s="246" t="s">
        <v>3369</v>
      </c>
      <c r="C50" s="247" t="s">
        <v>3292</v>
      </c>
      <c r="D50" s="247" t="s">
        <v>4055</v>
      </c>
      <c r="E50" s="247" t="s">
        <v>4056</v>
      </c>
      <c r="F50" s="247" t="s">
        <v>4057</v>
      </c>
      <c r="G50" s="249"/>
      <c r="H50" s="247" t="s">
        <v>4058</v>
      </c>
      <c r="I50" s="249">
        <v>0</v>
      </c>
      <c r="J50" s="256" t="s">
        <v>4059</v>
      </c>
      <c r="K50" s="249">
        <v>0</v>
      </c>
      <c r="L50" s="247" t="s">
        <v>4060</v>
      </c>
      <c r="M50" s="249">
        <v>0</v>
      </c>
      <c r="N50" s="247" t="s">
        <v>4061</v>
      </c>
      <c r="O50" s="249">
        <v>0</v>
      </c>
      <c r="P50" s="259" t="s">
        <v>4062</v>
      </c>
      <c r="Q50" s="249"/>
    </row>
    <row r="51" spans="1:18" ht="24" x14ac:dyDescent="0.2">
      <c r="A51" s="246"/>
      <c r="B51" s="246" t="s">
        <v>3370</v>
      </c>
      <c r="C51" s="247" t="s">
        <v>3292</v>
      </c>
      <c r="D51" s="247" t="s">
        <v>4063</v>
      </c>
      <c r="E51" s="247" t="s">
        <v>4064</v>
      </c>
      <c r="F51" s="247" t="s">
        <v>4065</v>
      </c>
      <c r="G51" s="249"/>
      <c r="H51" s="247" t="s">
        <v>4066</v>
      </c>
      <c r="I51" s="249">
        <v>0</v>
      </c>
      <c r="J51" s="256" t="s">
        <v>4067</v>
      </c>
      <c r="K51" s="249">
        <v>0</v>
      </c>
      <c r="L51" s="247" t="s">
        <v>4068</v>
      </c>
      <c r="M51" s="249">
        <v>0</v>
      </c>
      <c r="N51" s="247" t="s">
        <v>4069</v>
      </c>
      <c r="O51" s="249">
        <v>0</v>
      </c>
      <c r="P51" s="259" t="s">
        <v>4070</v>
      </c>
      <c r="Q51" s="249"/>
    </row>
    <row r="52" spans="1:18" ht="36" x14ac:dyDescent="0.2">
      <c r="A52" s="245" t="s">
        <v>2595</v>
      </c>
      <c r="B52" s="246" t="s">
        <v>4071</v>
      </c>
      <c r="C52" s="247" t="s">
        <v>3522</v>
      </c>
      <c r="D52" s="247">
        <v>1</v>
      </c>
      <c r="E52" s="247">
        <v>1</v>
      </c>
      <c r="F52" s="247">
        <v>1</v>
      </c>
      <c r="G52" s="249">
        <v>697479.6</v>
      </c>
      <c r="H52" s="247">
        <v>1</v>
      </c>
      <c r="I52" s="249">
        <v>735447.63096637849</v>
      </c>
      <c r="J52" s="256">
        <v>1</v>
      </c>
      <c r="K52" s="249">
        <v>783000.33176379954</v>
      </c>
      <c r="L52" s="247">
        <v>1</v>
      </c>
      <c r="M52" s="249">
        <v>829841.36133906874</v>
      </c>
      <c r="N52" s="247">
        <v>1</v>
      </c>
      <c r="O52" s="249">
        <v>871406.95434513618</v>
      </c>
      <c r="P52" s="259">
        <v>5</v>
      </c>
      <c r="Q52" s="249">
        <f>G52+I52+K52+M52+O52</f>
        <v>3917175.8784143832</v>
      </c>
    </row>
    <row r="53" spans="1:18" ht="36" x14ac:dyDescent="0.2">
      <c r="A53" s="245" t="s">
        <v>4072</v>
      </c>
      <c r="B53" s="246"/>
      <c r="C53" s="247"/>
      <c r="D53" s="247"/>
      <c r="E53" s="247"/>
      <c r="F53" s="247"/>
      <c r="G53" s="249">
        <v>5459810.0534600001</v>
      </c>
      <c r="H53" s="247"/>
      <c r="I53" s="249">
        <v>5757020.5198024055</v>
      </c>
      <c r="J53" s="256"/>
      <c r="K53" s="249">
        <v>6129258.9535615221</v>
      </c>
      <c r="L53" s="247"/>
      <c r="M53" s="249">
        <v>6495926.486474989</v>
      </c>
      <c r="N53" s="247"/>
      <c r="O53" s="249">
        <v>6821298.3576702951</v>
      </c>
      <c r="P53" s="247"/>
      <c r="Q53" s="249">
        <f>G53+I53+K53+M53+O53</f>
        <v>30663314.37096921</v>
      </c>
    </row>
    <row r="54" spans="1:18" ht="36" x14ac:dyDescent="0.2">
      <c r="A54" s="245" t="s">
        <v>2605</v>
      </c>
      <c r="B54" s="246" t="s">
        <v>2607</v>
      </c>
      <c r="C54" s="247" t="s">
        <v>3292</v>
      </c>
      <c r="D54" s="247"/>
      <c r="E54" s="256"/>
      <c r="F54" s="256"/>
      <c r="G54" s="249">
        <v>203076077</v>
      </c>
      <c r="H54" s="258"/>
      <c r="I54" s="249">
        <v>214130735.48759833</v>
      </c>
      <c r="J54" s="256"/>
      <c r="K54" s="249">
        <v>227976037.81428292</v>
      </c>
      <c r="L54" s="257"/>
      <c r="M54" s="249">
        <v>241614132.07365143</v>
      </c>
      <c r="N54" s="257"/>
      <c r="O54" s="249">
        <v>253716245.97899118</v>
      </c>
      <c r="P54" s="256"/>
      <c r="Q54" s="249">
        <f>G54+I54+K54+M54+O54</f>
        <v>1140513228.3545239</v>
      </c>
    </row>
    <row r="55" spans="1:18" ht="60" x14ac:dyDescent="0.2">
      <c r="A55" s="245" t="s">
        <v>4073</v>
      </c>
      <c r="B55" s="246" t="s">
        <v>3384</v>
      </c>
      <c r="C55" s="247" t="s">
        <v>3292</v>
      </c>
      <c r="D55" s="247">
        <v>80</v>
      </c>
      <c r="E55" s="247">
        <v>85</v>
      </c>
      <c r="F55" s="247">
        <v>86.6</v>
      </c>
      <c r="G55" s="249">
        <v>1155731.1000000001</v>
      </c>
      <c r="H55" s="247">
        <v>90</v>
      </c>
      <c r="I55" s="249">
        <v>1218644.5302904441</v>
      </c>
      <c r="J55" s="247">
        <v>93</v>
      </c>
      <c r="K55" s="249">
        <v>1297439.8602191966</v>
      </c>
      <c r="L55" s="247">
        <v>95</v>
      </c>
      <c r="M55" s="249">
        <v>1375055.9433794185</v>
      </c>
      <c r="N55" s="247">
        <v>97</v>
      </c>
      <c r="O55" s="249">
        <v>1443930.5721528688</v>
      </c>
      <c r="P55" s="247">
        <v>97</v>
      </c>
      <c r="Q55" s="249">
        <f>G55+I55+K55+M55+O55</f>
        <v>6490802.0060419282</v>
      </c>
    </row>
    <row r="56" spans="1:18" x14ac:dyDescent="0.2">
      <c r="A56" s="245"/>
      <c r="B56" s="246"/>
      <c r="C56" s="247"/>
      <c r="D56" s="247"/>
      <c r="E56" s="256"/>
      <c r="F56" s="256"/>
      <c r="G56" s="260"/>
      <c r="H56" s="261"/>
      <c r="I56" s="262"/>
      <c r="J56" s="262"/>
      <c r="K56" s="262"/>
      <c r="L56" s="262"/>
      <c r="M56" s="262"/>
      <c r="N56" s="262"/>
      <c r="O56" s="262"/>
      <c r="P56" s="256"/>
      <c r="Q56" s="263"/>
    </row>
    <row r="57" spans="1:18" x14ac:dyDescent="0.2">
      <c r="A57" s="237" t="s">
        <v>4074</v>
      </c>
      <c r="B57" s="238"/>
      <c r="C57" s="239"/>
      <c r="D57" s="239"/>
      <c r="E57" s="239"/>
      <c r="F57" s="239"/>
      <c r="G57" s="240">
        <f>+G58+G80+G94+G104</f>
        <v>506762216.79999995</v>
      </c>
      <c r="H57" s="239"/>
      <c r="I57" s="240">
        <f>+I58+I80+I94+I104</f>
        <v>574348346.45846164</v>
      </c>
      <c r="J57" s="239"/>
      <c r="K57" s="240">
        <f>+K58+K80+K94+K104</f>
        <v>659776846.30119717</v>
      </c>
      <c r="L57" s="239"/>
      <c r="M57" s="240">
        <f>+M58+M80+M94+M104</f>
        <v>603095305.20857108</v>
      </c>
      <c r="N57" s="239"/>
      <c r="O57" s="240">
        <f>+O58+O80+O94+O104</f>
        <v>633066671.39099586</v>
      </c>
      <c r="P57" s="239"/>
      <c r="Q57" s="240">
        <f>+Q58+Q80+Q94+Q104</f>
        <v>2977049386.1592255</v>
      </c>
      <c r="R57" s="236">
        <f>O57+M57+K57+I57+G57</f>
        <v>2977049386.1592255</v>
      </c>
    </row>
    <row r="58" spans="1:18" x14ac:dyDescent="0.2">
      <c r="A58" s="241" t="s">
        <v>794</v>
      </c>
      <c r="B58" s="242"/>
      <c r="C58" s="243"/>
      <c r="D58" s="243"/>
      <c r="E58" s="243"/>
      <c r="F58" s="243"/>
      <c r="G58" s="244">
        <f>SUM(G59:G78)</f>
        <v>55214970.756000005</v>
      </c>
      <c r="H58" s="243"/>
      <c r="I58" s="244">
        <f>SUM(I59:I78)</f>
        <v>98220655.394620985</v>
      </c>
      <c r="J58" s="243"/>
      <c r="K58" s="244">
        <f>SUM(K59:K78)</f>
        <v>152740385.65411937</v>
      </c>
      <c r="L58" s="243"/>
      <c r="M58" s="244">
        <f>SUM(M59:M78)</f>
        <v>65693199.48347722</v>
      </c>
      <c r="N58" s="243"/>
      <c r="O58" s="244">
        <f>SUM(O59:O78)</f>
        <v>68983679.953853443</v>
      </c>
      <c r="P58" s="243"/>
      <c r="Q58" s="244">
        <f>SUM(Q59:Q78)</f>
        <v>440852891.24207097</v>
      </c>
    </row>
    <row r="59" spans="1:18" ht="36" x14ac:dyDescent="0.2">
      <c r="A59" s="245" t="s">
        <v>3933</v>
      </c>
      <c r="B59" s="246" t="s">
        <v>3934</v>
      </c>
      <c r="C59" s="256" t="s">
        <v>3292</v>
      </c>
      <c r="D59" s="247">
        <v>100</v>
      </c>
      <c r="E59" s="247">
        <v>100</v>
      </c>
      <c r="F59" s="247">
        <v>100</v>
      </c>
      <c r="G59" s="264">
        <v>5447617.2010000004</v>
      </c>
      <c r="H59" s="247">
        <v>100</v>
      </c>
      <c r="I59" s="264">
        <v>5744163.9366759174</v>
      </c>
      <c r="J59" s="247">
        <v>100</v>
      </c>
      <c r="K59" s="264">
        <v>6115571.0872478299</v>
      </c>
      <c r="L59" s="247">
        <v>100</v>
      </c>
      <c r="M59" s="264">
        <v>6481419.7779146042</v>
      </c>
      <c r="N59" s="247">
        <v>100</v>
      </c>
      <c r="O59" s="264">
        <v>6806065.028370128</v>
      </c>
      <c r="P59" s="247">
        <v>100</v>
      </c>
      <c r="Q59" s="249">
        <f t="shared" ref="Q59:Q78" si="2">G59+I59+K59+M59+O59</f>
        <v>30594837.031208478</v>
      </c>
    </row>
    <row r="60" spans="1:18" ht="60" x14ac:dyDescent="0.2">
      <c r="A60" s="245" t="s">
        <v>3935</v>
      </c>
      <c r="B60" s="246" t="s">
        <v>3936</v>
      </c>
      <c r="C60" s="256" t="s">
        <v>3292</v>
      </c>
      <c r="D60" s="247">
        <v>100</v>
      </c>
      <c r="E60" s="247">
        <v>100</v>
      </c>
      <c r="F60" s="247">
        <v>100</v>
      </c>
      <c r="G60" s="264">
        <v>6484050.0199999996</v>
      </c>
      <c r="H60" s="247">
        <v>100</v>
      </c>
      <c r="I60" s="264">
        <v>6837016.0593607305</v>
      </c>
      <c r="J60" s="247">
        <v>100</v>
      </c>
      <c r="K60" s="264">
        <v>7279085.0324985432</v>
      </c>
      <c r="L60" s="247">
        <v>100</v>
      </c>
      <c r="M60" s="264">
        <v>7714538.02460662</v>
      </c>
      <c r="N60" s="247">
        <v>100</v>
      </c>
      <c r="O60" s="264">
        <v>8100948.4431511965</v>
      </c>
      <c r="P60" s="247">
        <v>100</v>
      </c>
      <c r="Q60" s="249">
        <f t="shared" si="2"/>
        <v>36415637.579617091</v>
      </c>
    </row>
    <row r="61" spans="1:18" ht="48" x14ac:dyDescent="0.2">
      <c r="A61" s="245" t="s">
        <v>3940</v>
      </c>
      <c r="B61" s="246" t="s">
        <v>4075</v>
      </c>
      <c r="C61" s="256" t="s">
        <v>3292</v>
      </c>
      <c r="D61" s="247">
        <v>100</v>
      </c>
      <c r="E61" s="247">
        <v>100</v>
      </c>
      <c r="F61" s="247">
        <v>100</v>
      </c>
      <c r="G61" s="264">
        <v>422550</v>
      </c>
      <c r="H61" s="247">
        <v>100</v>
      </c>
      <c r="I61" s="264">
        <v>445551.95085970004</v>
      </c>
      <c r="J61" s="247">
        <v>100</v>
      </c>
      <c r="K61" s="264">
        <v>474360.52636778698</v>
      </c>
      <c r="L61" s="247">
        <v>100</v>
      </c>
      <c r="M61" s="264">
        <v>502737.95424815791</v>
      </c>
      <c r="N61" s="247">
        <v>100</v>
      </c>
      <c r="O61" s="264">
        <v>527919.39514580404</v>
      </c>
      <c r="P61" s="247">
        <v>100</v>
      </c>
      <c r="Q61" s="249">
        <f t="shared" si="2"/>
        <v>2373119.8266214491</v>
      </c>
    </row>
    <row r="62" spans="1:18" ht="48" x14ac:dyDescent="0.2">
      <c r="A62" s="245" t="s">
        <v>3942</v>
      </c>
      <c r="B62" s="246" t="s">
        <v>4076</v>
      </c>
      <c r="C62" s="256" t="s">
        <v>4077</v>
      </c>
      <c r="D62" s="247" t="s">
        <v>82</v>
      </c>
      <c r="E62" s="247" t="s">
        <v>82</v>
      </c>
      <c r="F62" s="247" t="s">
        <v>82</v>
      </c>
      <c r="G62" s="264">
        <v>197427.32</v>
      </c>
      <c r="H62" s="247" t="s">
        <v>82</v>
      </c>
      <c r="I62" s="264">
        <v>208174.48249675133</v>
      </c>
      <c r="J62" s="247" t="s">
        <v>2172</v>
      </c>
      <c r="K62" s="264">
        <v>221634.66438192289</v>
      </c>
      <c r="L62" s="247" t="s">
        <v>2172</v>
      </c>
      <c r="M62" s="264">
        <v>234893.40189207532</v>
      </c>
      <c r="N62" s="247" t="s">
        <v>6</v>
      </c>
      <c r="O62" s="264">
        <v>246658.88382358794</v>
      </c>
      <c r="P62" s="247" t="s">
        <v>6</v>
      </c>
      <c r="Q62" s="249">
        <f t="shared" si="2"/>
        <v>1108788.7525943376</v>
      </c>
    </row>
    <row r="63" spans="1:18" ht="36" x14ac:dyDescent="0.2">
      <c r="A63" s="245" t="s">
        <v>3944</v>
      </c>
      <c r="B63" s="246" t="s">
        <v>3945</v>
      </c>
      <c r="C63" s="256" t="s">
        <v>3522</v>
      </c>
      <c r="D63" s="247">
        <v>1</v>
      </c>
      <c r="E63" s="247">
        <v>1</v>
      </c>
      <c r="F63" s="247">
        <v>1</v>
      </c>
      <c r="G63" s="264">
        <v>75883.5</v>
      </c>
      <c r="H63" s="247">
        <v>1</v>
      </c>
      <c r="I63" s="264">
        <v>80014.297628829838</v>
      </c>
      <c r="J63" s="247">
        <v>1</v>
      </c>
      <c r="K63" s="264">
        <v>85187.875997231007</v>
      </c>
      <c r="L63" s="247">
        <v>1</v>
      </c>
      <c r="M63" s="264">
        <v>90284.026863542997</v>
      </c>
      <c r="N63" s="247">
        <v>1</v>
      </c>
      <c r="O63" s="264">
        <v>94806.227479698544</v>
      </c>
      <c r="P63" s="247">
        <v>5</v>
      </c>
      <c r="Q63" s="249">
        <f t="shared" si="2"/>
        <v>426175.92796930234</v>
      </c>
    </row>
    <row r="64" spans="1:18" ht="36" x14ac:dyDescent="0.2">
      <c r="A64" s="246" t="s">
        <v>4078</v>
      </c>
      <c r="B64" s="246" t="s">
        <v>818</v>
      </c>
      <c r="C64" s="256" t="s">
        <v>3292</v>
      </c>
      <c r="D64" s="247">
        <v>66.739999999999995</v>
      </c>
      <c r="E64" s="247">
        <v>70.349999999999994</v>
      </c>
      <c r="F64" s="247">
        <v>73</v>
      </c>
      <c r="G64" s="258">
        <v>808516.32</v>
      </c>
      <c r="H64" s="247">
        <v>75</v>
      </c>
      <c r="I64" s="258">
        <v>852528.7508647627</v>
      </c>
      <c r="J64" s="247">
        <v>77</v>
      </c>
      <c r="K64" s="258">
        <v>907651.70306980482</v>
      </c>
      <c r="L64" s="247">
        <v>80</v>
      </c>
      <c r="M64" s="258">
        <v>961949.68806780013</v>
      </c>
      <c r="N64" s="247">
        <v>83</v>
      </c>
      <c r="O64" s="258">
        <v>1010132.4023663738</v>
      </c>
      <c r="P64" s="247">
        <v>83</v>
      </c>
      <c r="Q64" s="249">
        <f t="shared" si="2"/>
        <v>4540778.8643687414</v>
      </c>
    </row>
    <row r="65" spans="1:18" ht="48" x14ac:dyDescent="0.2">
      <c r="A65" s="246" t="s">
        <v>891</v>
      </c>
      <c r="B65" s="246" t="s">
        <v>893</v>
      </c>
      <c r="C65" s="256" t="s">
        <v>3292</v>
      </c>
      <c r="D65" s="247">
        <v>69.52</v>
      </c>
      <c r="E65" s="247">
        <v>69.53</v>
      </c>
      <c r="F65" s="247">
        <v>72.62</v>
      </c>
      <c r="G65" s="258">
        <v>2034804</v>
      </c>
      <c r="H65" s="247">
        <v>75.72</v>
      </c>
      <c r="I65" s="258">
        <v>2145570.6823266381</v>
      </c>
      <c r="J65" s="247">
        <v>78.81</v>
      </c>
      <c r="K65" s="258">
        <v>2284299.3645610656</v>
      </c>
      <c r="L65" s="247">
        <v>81.91</v>
      </c>
      <c r="M65" s="258">
        <v>2420951.840624704</v>
      </c>
      <c r="N65" s="247">
        <v>85</v>
      </c>
      <c r="O65" s="258">
        <v>2542213.9318903382</v>
      </c>
      <c r="P65" s="247">
        <v>85</v>
      </c>
      <c r="Q65" s="249">
        <f t="shared" si="2"/>
        <v>11427839.819402747</v>
      </c>
    </row>
    <row r="66" spans="1:18" ht="48" x14ac:dyDescent="0.2">
      <c r="A66" s="253" t="s">
        <v>3393</v>
      </c>
      <c r="B66" s="253" t="s">
        <v>877</v>
      </c>
      <c r="C66" s="256" t="s">
        <v>3292</v>
      </c>
      <c r="D66" s="247">
        <v>92.37</v>
      </c>
      <c r="E66" s="247">
        <v>94.25</v>
      </c>
      <c r="F66" s="247">
        <v>95</v>
      </c>
      <c r="G66" s="258">
        <v>350259.61099999998</v>
      </c>
      <c r="H66" s="247">
        <v>97</v>
      </c>
      <c r="I66" s="258">
        <v>369326.35898333834</v>
      </c>
      <c r="J66" s="247">
        <v>98</v>
      </c>
      <c r="K66" s="258">
        <v>393206.32691832038</v>
      </c>
      <c r="L66" s="247">
        <v>99</v>
      </c>
      <c r="M66" s="258">
        <v>416728.90850762173</v>
      </c>
      <c r="N66" s="247">
        <v>99</v>
      </c>
      <c r="O66" s="258">
        <v>437602.2766137133</v>
      </c>
      <c r="P66" s="247">
        <v>99</v>
      </c>
      <c r="Q66" s="249">
        <f t="shared" si="2"/>
        <v>1967123.4820229937</v>
      </c>
    </row>
    <row r="67" spans="1:18" ht="24" x14ac:dyDescent="0.2">
      <c r="A67" s="253" t="s">
        <v>901</v>
      </c>
      <c r="B67" s="253" t="s">
        <v>903</v>
      </c>
      <c r="C67" s="256" t="s">
        <v>3292</v>
      </c>
      <c r="D67" s="247" t="s">
        <v>4079</v>
      </c>
      <c r="E67" s="247">
        <v>33.49</v>
      </c>
      <c r="F67" s="247">
        <v>32.49</v>
      </c>
      <c r="G67" s="258">
        <v>8880123.5840000007</v>
      </c>
      <c r="H67" s="247">
        <v>31.49</v>
      </c>
      <c r="I67" s="258">
        <v>9363522.391968837</v>
      </c>
      <c r="J67" s="247">
        <v>30.49</v>
      </c>
      <c r="K67" s="258">
        <v>9968950.650851354</v>
      </c>
      <c r="L67" s="247">
        <v>29.49</v>
      </c>
      <c r="M67" s="258">
        <v>10565318.102215076</v>
      </c>
      <c r="N67" s="247">
        <v>28.49</v>
      </c>
      <c r="O67" s="258">
        <v>11094520.107171386</v>
      </c>
      <c r="P67" s="247">
        <v>28.49</v>
      </c>
      <c r="Q67" s="249">
        <f t="shared" si="2"/>
        <v>49872434.836206652</v>
      </c>
    </row>
    <row r="68" spans="1:18" ht="96" x14ac:dyDescent="0.2">
      <c r="A68" s="246" t="s">
        <v>832</v>
      </c>
      <c r="B68" s="246" t="s">
        <v>834</v>
      </c>
      <c r="C68" s="256" t="s">
        <v>3292</v>
      </c>
      <c r="D68" s="247">
        <v>100</v>
      </c>
      <c r="E68" s="247">
        <v>100</v>
      </c>
      <c r="F68" s="247">
        <v>100</v>
      </c>
      <c r="G68" s="258">
        <v>1434154.5</v>
      </c>
      <c r="H68" s="247">
        <v>100</v>
      </c>
      <c r="I68" s="258">
        <v>1512224.199051515</v>
      </c>
      <c r="J68" s="247">
        <v>100</v>
      </c>
      <c r="K68" s="258">
        <v>1610001.8542485631</v>
      </c>
      <c r="L68" s="247">
        <v>100</v>
      </c>
      <c r="M68" s="258">
        <v>1706316.1741942724</v>
      </c>
      <c r="N68" s="247">
        <v>100</v>
      </c>
      <c r="O68" s="258">
        <v>1791783.164561905</v>
      </c>
      <c r="P68" s="247">
        <v>100</v>
      </c>
      <c r="Q68" s="249">
        <f t="shared" si="2"/>
        <v>8054479.8920562556</v>
      </c>
    </row>
    <row r="69" spans="1:18" ht="36" x14ac:dyDescent="0.2">
      <c r="A69" s="253" t="s">
        <v>865</v>
      </c>
      <c r="B69" s="253" t="s">
        <v>4080</v>
      </c>
      <c r="C69" s="256" t="s">
        <v>3292</v>
      </c>
      <c r="D69" s="247">
        <v>74.77</v>
      </c>
      <c r="E69" s="247">
        <v>74.790000000000006</v>
      </c>
      <c r="F69" s="247">
        <v>76</v>
      </c>
      <c r="G69" s="264">
        <v>159700</v>
      </c>
      <c r="H69" s="247">
        <v>78</v>
      </c>
      <c r="I69" s="264">
        <v>168393.43640348857</v>
      </c>
      <c r="J69" s="247">
        <v>80</v>
      </c>
      <c r="K69" s="264">
        <v>179281.44849351692</v>
      </c>
      <c r="L69" s="247">
        <v>82</v>
      </c>
      <c r="M69" s="264">
        <v>190006.51116656209</v>
      </c>
      <c r="N69" s="247">
        <v>84</v>
      </c>
      <c r="O69" s="264">
        <v>199523.67152948736</v>
      </c>
      <c r="P69" s="247">
        <v>84</v>
      </c>
      <c r="Q69" s="249">
        <f t="shared" si="2"/>
        <v>896905.06759305496</v>
      </c>
    </row>
    <row r="70" spans="1:18" ht="48" x14ac:dyDescent="0.2">
      <c r="A70" s="253" t="s">
        <v>911</v>
      </c>
      <c r="B70" s="253" t="s">
        <v>4081</v>
      </c>
      <c r="C70" s="256" t="s">
        <v>3292</v>
      </c>
      <c r="D70" s="247">
        <v>52.94</v>
      </c>
      <c r="E70" s="247">
        <v>52.94</v>
      </c>
      <c r="F70" s="247">
        <v>56</v>
      </c>
      <c r="G70" s="258">
        <v>668765</v>
      </c>
      <c r="H70" s="247">
        <v>60</v>
      </c>
      <c r="I70" s="258">
        <v>705169.92170556681</v>
      </c>
      <c r="J70" s="247">
        <v>64</v>
      </c>
      <c r="K70" s="258">
        <v>750764.92111312982</v>
      </c>
      <c r="L70" s="247">
        <v>68</v>
      </c>
      <c r="M70" s="258">
        <v>795677.54815470194</v>
      </c>
      <c r="N70" s="247">
        <v>72</v>
      </c>
      <c r="O70" s="258">
        <v>835531.92354676034</v>
      </c>
      <c r="P70" s="247">
        <v>72</v>
      </c>
      <c r="Q70" s="249">
        <f t="shared" si="2"/>
        <v>3755909.3145201588</v>
      </c>
    </row>
    <row r="71" spans="1:18" ht="48" x14ac:dyDescent="0.2">
      <c r="A71" s="253" t="s">
        <v>804</v>
      </c>
      <c r="B71" s="253" t="s">
        <v>3395</v>
      </c>
      <c r="C71" s="247" t="s">
        <v>3292</v>
      </c>
      <c r="D71" s="247">
        <v>91.95</v>
      </c>
      <c r="E71" s="247">
        <v>95.51</v>
      </c>
      <c r="F71" s="247">
        <v>96</v>
      </c>
      <c r="G71" s="264">
        <v>2125244.6800000002</v>
      </c>
      <c r="H71" s="247">
        <v>96.5</v>
      </c>
      <c r="I71" s="264">
        <v>2240934.5952625703</v>
      </c>
      <c r="J71" s="247">
        <v>97</v>
      </c>
      <c r="K71" s="264">
        <v>2385829.3339608074</v>
      </c>
      <c r="L71" s="247">
        <v>97.5</v>
      </c>
      <c r="M71" s="264">
        <v>2528555.5856111259</v>
      </c>
      <c r="N71" s="247">
        <v>98</v>
      </c>
      <c r="O71" s="264">
        <v>2655207.397946842</v>
      </c>
      <c r="P71" s="247">
        <v>98</v>
      </c>
      <c r="Q71" s="249">
        <f t="shared" si="2"/>
        <v>11935771.592781344</v>
      </c>
    </row>
    <row r="72" spans="1:18" ht="83.25" customHeight="1" x14ac:dyDescent="0.2">
      <c r="A72" s="246" t="s">
        <v>953</v>
      </c>
      <c r="B72" s="253" t="s">
        <v>955</v>
      </c>
      <c r="C72" s="256" t="s">
        <v>3292</v>
      </c>
      <c r="D72" s="247">
        <v>100</v>
      </c>
      <c r="E72" s="247">
        <v>100</v>
      </c>
      <c r="F72" s="247">
        <v>100</v>
      </c>
      <c r="G72" s="264">
        <v>4003527.0260000001</v>
      </c>
      <c r="H72" s="247">
        <v>100</v>
      </c>
      <c r="I72" s="264">
        <v>4221463.2037719395</v>
      </c>
      <c r="J72" s="247">
        <v>100</v>
      </c>
      <c r="K72" s="264">
        <v>4494415.3055993859</v>
      </c>
      <c r="L72" s="247">
        <v>100</v>
      </c>
      <c r="M72" s="264">
        <v>4763282.4206092805</v>
      </c>
      <c r="N72" s="247">
        <v>100</v>
      </c>
      <c r="O72" s="264">
        <v>5001868.5741706295</v>
      </c>
      <c r="P72" s="247">
        <v>100</v>
      </c>
      <c r="Q72" s="249">
        <f t="shared" si="2"/>
        <v>22484556.530151237</v>
      </c>
    </row>
    <row r="73" spans="1:18" ht="36" x14ac:dyDescent="0.2">
      <c r="A73" s="246" t="s">
        <v>924</v>
      </c>
      <c r="B73" s="246" t="s">
        <v>926</v>
      </c>
      <c r="C73" s="256" t="s">
        <v>3292</v>
      </c>
      <c r="D73" s="247">
        <v>59</v>
      </c>
      <c r="E73" s="247">
        <v>60.5</v>
      </c>
      <c r="F73" s="247">
        <v>70</v>
      </c>
      <c r="G73" s="264">
        <v>5260064.4539999999</v>
      </c>
      <c r="H73" s="247">
        <v>80</v>
      </c>
      <c r="I73" s="264">
        <v>5546401.5598803991</v>
      </c>
      <c r="J73" s="247">
        <v>85</v>
      </c>
      <c r="K73" s="264">
        <v>5905021.756307953</v>
      </c>
      <c r="L73" s="247">
        <v>90</v>
      </c>
      <c r="M73" s="264">
        <v>6258274.8617143854</v>
      </c>
      <c r="N73" s="247">
        <v>95</v>
      </c>
      <c r="O73" s="264">
        <v>6571743.095452901</v>
      </c>
      <c r="P73" s="247">
        <v>95</v>
      </c>
      <c r="Q73" s="249">
        <f t="shared" si="2"/>
        <v>29541505.727355637</v>
      </c>
    </row>
    <row r="74" spans="1:18" ht="72" x14ac:dyDescent="0.2">
      <c r="A74" s="246" t="s">
        <v>4082</v>
      </c>
      <c r="B74" s="246" t="s">
        <v>846</v>
      </c>
      <c r="C74" s="256" t="s">
        <v>3292</v>
      </c>
      <c r="D74" s="247">
        <v>48</v>
      </c>
      <c r="E74" s="247">
        <v>50</v>
      </c>
      <c r="F74" s="247">
        <v>50</v>
      </c>
      <c r="G74" s="264">
        <v>13470509.960000001</v>
      </c>
      <c r="H74" s="247">
        <v>55</v>
      </c>
      <c r="I74" s="264">
        <f>14203791.2477885+40000000</f>
        <v>54203791.247788504</v>
      </c>
      <c r="J74" s="247">
        <v>60</v>
      </c>
      <c r="K74" s="264">
        <f>15122182.4519421+60000000+30755289</f>
        <v>105877471.4519421</v>
      </c>
      <c r="L74" s="247">
        <v>65</v>
      </c>
      <c r="M74" s="264">
        <v>16026829.061578121</v>
      </c>
      <c r="N74" s="247">
        <v>70</v>
      </c>
      <c r="O74" s="264">
        <v>16829590.510918774</v>
      </c>
      <c r="P74" s="247">
        <v>70</v>
      </c>
      <c r="Q74" s="249">
        <f t="shared" si="2"/>
        <v>206408192.2322275</v>
      </c>
      <c r="R74" s="236">
        <v>105877471.451942</v>
      </c>
    </row>
    <row r="75" spans="1:18" ht="60" x14ac:dyDescent="0.2">
      <c r="A75" s="246" t="s">
        <v>4083</v>
      </c>
      <c r="B75" s="246" t="s">
        <v>828</v>
      </c>
      <c r="C75" s="256" t="s">
        <v>3292</v>
      </c>
      <c r="D75" s="247">
        <v>100</v>
      </c>
      <c r="E75" s="247">
        <v>100</v>
      </c>
      <c r="F75" s="247">
        <v>100</v>
      </c>
      <c r="G75" s="264">
        <v>43050.04</v>
      </c>
      <c r="H75" s="247">
        <v>100</v>
      </c>
      <c r="I75" s="264">
        <v>45393.513919271376</v>
      </c>
      <c r="J75" s="247">
        <v>100</v>
      </c>
      <c r="K75" s="264">
        <v>48328.575634964582</v>
      </c>
      <c r="L75" s="247">
        <v>100</v>
      </c>
      <c r="M75" s="264">
        <v>51219.711371201913</v>
      </c>
      <c r="N75" s="247">
        <v>100</v>
      </c>
      <c r="O75" s="264">
        <v>53785.235067572277</v>
      </c>
      <c r="P75" s="247">
        <v>100</v>
      </c>
      <c r="Q75" s="249">
        <f t="shared" si="2"/>
        <v>241777.07599301013</v>
      </c>
    </row>
    <row r="76" spans="1:18" ht="60" x14ac:dyDescent="0.2">
      <c r="A76" s="246" t="s">
        <v>795</v>
      </c>
      <c r="B76" s="246" t="s">
        <v>4084</v>
      </c>
      <c r="C76" s="256" t="s">
        <v>3292</v>
      </c>
      <c r="D76" s="247">
        <v>100</v>
      </c>
      <c r="E76" s="247">
        <v>100</v>
      </c>
      <c r="F76" s="247">
        <v>100</v>
      </c>
      <c r="G76" s="264">
        <v>972542.9</v>
      </c>
      <c r="H76" s="247">
        <v>100</v>
      </c>
      <c r="I76" s="264">
        <v>1025484.2891722877</v>
      </c>
      <c r="J76" s="247">
        <v>100</v>
      </c>
      <c r="K76" s="264">
        <v>1091790.2306454952</v>
      </c>
      <c r="L76" s="247">
        <v>100</v>
      </c>
      <c r="M76" s="264">
        <v>1157103.84088172</v>
      </c>
      <c r="N76" s="247">
        <v>100</v>
      </c>
      <c r="O76" s="264">
        <v>1215061.553712806</v>
      </c>
      <c r="P76" s="247">
        <v>100</v>
      </c>
      <c r="Q76" s="249">
        <f t="shared" si="2"/>
        <v>5461982.8144123089</v>
      </c>
    </row>
    <row r="77" spans="1:18" ht="48" x14ac:dyDescent="0.2">
      <c r="A77" s="246" t="s">
        <v>943</v>
      </c>
      <c r="B77" s="246" t="s">
        <v>945</v>
      </c>
      <c r="C77" s="256" t="s">
        <v>3292</v>
      </c>
      <c r="D77" s="247">
        <v>31.9</v>
      </c>
      <c r="E77" s="247">
        <v>43</v>
      </c>
      <c r="F77" s="247">
        <v>45</v>
      </c>
      <c r="G77" s="264">
        <v>904180.64</v>
      </c>
      <c r="H77" s="247">
        <v>55</v>
      </c>
      <c r="I77" s="264">
        <v>953400.65810335381</v>
      </c>
      <c r="J77" s="247">
        <v>65</v>
      </c>
      <c r="K77" s="264">
        <v>1015045.8036255178</v>
      </c>
      <c r="L77" s="247">
        <v>75</v>
      </c>
      <c r="M77" s="264">
        <v>1075768.371138067</v>
      </c>
      <c r="N77" s="247">
        <v>85</v>
      </c>
      <c r="O77" s="264">
        <v>1129652.1040618767</v>
      </c>
      <c r="P77" s="247">
        <v>85</v>
      </c>
      <c r="Q77" s="249">
        <f t="shared" si="2"/>
        <v>5078047.5769288149</v>
      </c>
    </row>
    <row r="78" spans="1:18" ht="24" x14ac:dyDescent="0.2">
      <c r="A78" s="246" t="s">
        <v>885</v>
      </c>
      <c r="B78" s="246" t="s">
        <v>887</v>
      </c>
      <c r="C78" s="256"/>
      <c r="D78" s="247"/>
      <c r="E78" s="247"/>
      <c r="F78" s="247"/>
      <c r="G78" s="264">
        <v>1472000</v>
      </c>
      <c r="H78" s="247"/>
      <c r="I78" s="264">
        <v>1552129.8583965884</v>
      </c>
      <c r="J78" s="247"/>
      <c r="K78" s="264">
        <v>1652487.740654082</v>
      </c>
      <c r="L78" s="247"/>
      <c r="M78" s="264">
        <v>1751343.6721175918</v>
      </c>
      <c r="N78" s="247"/>
      <c r="O78" s="264">
        <v>1839066.0268716682</v>
      </c>
      <c r="P78" s="247"/>
      <c r="Q78" s="249">
        <f t="shared" si="2"/>
        <v>8267027.2980399309</v>
      </c>
    </row>
    <row r="79" spans="1:18" ht="4.5" customHeight="1" x14ac:dyDescent="0.2">
      <c r="A79" s="227"/>
      <c r="B79" s="228"/>
      <c r="C79" s="229"/>
      <c r="D79" s="229"/>
      <c r="E79" s="229"/>
      <c r="F79" s="229"/>
      <c r="G79" s="260"/>
      <c r="H79" s="261"/>
      <c r="I79" s="262"/>
      <c r="J79" s="262"/>
      <c r="K79" s="262"/>
      <c r="L79" s="262"/>
      <c r="M79" s="262"/>
      <c r="N79" s="262"/>
      <c r="O79" s="262"/>
      <c r="P79" s="229"/>
      <c r="Q79" s="230"/>
    </row>
    <row r="80" spans="1:18" ht="24" x14ac:dyDescent="0.2">
      <c r="A80" s="241" t="s">
        <v>1808</v>
      </c>
      <c r="B80" s="242"/>
      <c r="C80" s="243"/>
      <c r="D80" s="243"/>
      <c r="E80" s="243"/>
      <c r="F80" s="243"/>
      <c r="G80" s="244">
        <f>SUM(G81:G92)</f>
        <v>302668903.37199998</v>
      </c>
      <c r="H80" s="243"/>
      <c r="I80" s="244">
        <f>SUM(I81:I92)</f>
        <v>319145001.44825613</v>
      </c>
      <c r="J80" s="243"/>
      <c r="K80" s="244">
        <f>SUM(K81:K92)</f>
        <v>339780334.44255775</v>
      </c>
      <c r="L80" s="243"/>
      <c r="M80" s="244">
        <f>SUM(M81:M92)</f>
        <v>360106840.12725747</v>
      </c>
      <c r="N80" s="243"/>
      <c r="O80" s="244">
        <f>SUM(O81:O92)</f>
        <v>378144088.03121525</v>
      </c>
      <c r="P80" s="243"/>
      <c r="Q80" s="244">
        <f>SUM(Q81:Q92)</f>
        <v>1699845167.4212866</v>
      </c>
    </row>
    <row r="81" spans="1:17" ht="36" x14ac:dyDescent="0.2">
      <c r="A81" s="228" t="s">
        <v>3933</v>
      </c>
      <c r="B81" s="228" t="s">
        <v>4085</v>
      </c>
      <c r="C81" s="229" t="s">
        <v>3292</v>
      </c>
      <c r="D81" s="229">
        <v>100</v>
      </c>
      <c r="E81" s="229">
        <v>100</v>
      </c>
      <c r="F81" s="229">
        <v>100</v>
      </c>
      <c r="G81" s="265">
        <v>4005495.7</v>
      </c>
      <c r="H81" s="229">
        <v>100</v>
      </c>
      <c r="I81" s="265">
        <v>4105827.0962327635</v>
      </c>
      <c r="J81" s="229">
        <v>100</v>
      </c>
      <c r="K81" s="265">
        <v>4371302.3785129599</v>
      </c>
      <c r="L81" s="229">
        <v>100</v>
      </c>
      <c r="M81" s="265">
        <v>4632804.5716641843</v>
      </c>
      <c r="N81" s="229">
        <v>100</v>
      </c>
      <c r="O81" s="265">
        <v>4864855.2722844929</v>
      </c>
      <c r="P81" s="229">
        <v>100</v>
      </c>
      <c r="Q81" s="249">
        <f t="shared" ref="Q81:Q92" si="3">G81+I81+K81+M81+O81</f>
        <v>21980285.018694401</v>
      </c>
    </row>
    <row r="82" spans="1:17" ht="60" x14ac:dyDescent="0.2">
      <c r="A82" s="246" t="s">
        <v>3935</v>
      </c>
      <c r="B82" s="253" t="s">
        <v>3936</v>
      </c>
      <c r="C82" s="229" t="s">
        <v>3292</v>
      </c>
      <c r="D82" s="229">
        <v>100</v>
      </c>
      <c r="E82" s="229">
        <v>100</v>
      </c>
      <c r="F82" s="229" t="s">
        <v>4086</v>
      </c>
      <c r="G82" s="266">
        <v>0</v>
      </c>
      <c r="H82" s="229">
        <v>100</v>
      </c>
      <c r="I82" s="266">
        <v>704793.92124375538</v>
      </c>
      <c r="J82" s="229">
        <v>100</v>
      </c>
      <c r="K82" s="266">
        <v>750364.60914808244</v>
      </c>
      <c r="L82" s="229">
        <v>100</v>
      </c>
      <c r="M82" s="266">
        <v>795253.28853109875</v>
      </c>
      <c r="N82" s="229">
        <v>100</v>
      </c>
      <c r="O82" s="266">
        <v>835086.41335206572</v>
      </c>
      <c r="P82" s="229">
        <v>100</v>
      </c>
      <c r="Q82" s="249">
        <f t="shared" si="3"/>
        <v>3085498.2322750026</v>
      </c>
    </row>
    <row r="83" spans="1:17" ht="48" x14ac:dyDescent="0.2">
      <c r="A83" s="228" t="s">
        <v>3940</v>
      </c>
      <c r="B83" s="228" t="s">
        <v>4075</v>
      </c>
      <c r="C83" s="229" t="s">
        <v>3292</v>
      </c>
      <c r="D83" s="229">
        <v>100</v>
      </c>
      <c r="E83" s="229">
        <v>100</v>
      </c>
      <c r="F83" s="229">
        <v>100</v>
      </c>
      <c r="G83" s="265">
        <v>819837.57700000005</v>
      </c>
      <c r="H83" s="229">
        <v>100</v>
      </c>
      <c r="I83" s="265">
        <v>840373.22475628043</v>
      </c>
      <c r="J83" s="229">
        <v>100</v>
      </c>
      <c r="K83" s="265">
        <v>894710.22284068423</v>
      </c>
      <c r="L83" s="229">
        <v>100</v>
      </c>
      <c r="M83" s="265">
        <v>948234.01626612362</v>
      </c>
      <c r="N83" s="229">
        <v>100</v>
      </c>
      <c r="O83" s="265">
        <v>995729.7317496544</v>
      </c>
      <c r="P83" s="229">
        <v>100</v>
      </c>
      <c r="Q83" s="249">
        <f t="shared" si="3"/>
        <v>4498884.7726127431</v>
      </c>
    </row>
    <row r="84" spans="1:17" ht="48" x14ac:dyDescent="0.2">
      <c r="A84" s="267" t="s">
        <v>4087</v>
      </c>
      <c r="B84" s="267" t="s">
        <v>4076</v>
      </c>
      <c r="C84" s="268" t="s">
        <v>82</v>
      </c>
      <c r="D84" s="229" t="s">
        <v>2179</v>
      </c>
      <c r="E84" s="229" t="s">
        <v>4088</v>
      </c>
      <c r="F84" s="269" t="s">
        <v>4086</v>
      </c>
      <c r="G84" s="265">
        <v>0</v>
      </c>
      <c r="H84" s="269" t="s">
        <v>82</v>
      </c>
      <c r="I84" s="265">
        <v>109364.57398609997</v>
      </c>
      <c r="J84" s="229" t="s">
        <v>82</v>
      </c>
      <c r="K84" s="265">
        <v>116435.88762642657</v>
      </c>
      <c r="L84" s="229" t="s">
        <v>82</v>
      </c>
      <c r="M84" s="265">
        <v>123401.37235827393</v>
      </c>
      <c r="N84" s="229" t="s">
        <v>82</v>
      </c>
      <c r="O84" s="265">
        <v>129582.37448566536</v>
      </c>
      <c r="P84" s="269" t="s">
        <v>82</v>
      </c>
      <c r="Q84" s="249">
        <f t="shared" si="3"/>
        <v>478784.20845646586</v>
      </c>
    </row>
    <row r="85" spans="1:17" ht="36" x14ac:dyDescent="0.2">
      <c r="A85" s="270" t="s">
        <v>3944</v>
      </c>
      <c r="B85" s="267" t="s">
        <v>3945</v>
      </c>
      <c r="C85" s="268" t="s">
        <v>3522</v>
      </c>
      <c r="D85" s="229">
        <v>1</v>
      </c>
      <c r="E85" s="229">
        <v>1</v>
      </c>
      <c r="F85" s="229">
        <v>1</v>
      </c>
      <c r="G85" s="265">
        <v>44400</v>
      </c>
      <c r="H85" s="229">
        <v>1</v>
      </c>
      <c r="I85" s="265">
        <v>45512.150486826067</v>
      </c>
      <c r="J85" s="229">
        <v>1</v>
      </c>
      <c r="K85" s="265">
        <v>48454.883026331903</v>
      </c>
      <c r="L85" s="229">
        <v>1</v>
      </c>
      <c r="M85" s="265">
        <v>51353.574785235644</v>
      </c>
      <c r="N85" s="229">
        <v>1</v>
      </c>
      <c r="O85" s="265">
        <v>53925.803512766601</v>
      </c>
      <c r="P85" s="271">
        <v>5</v>
      </c>
      <c r="Q85" s="249">
        <f t="shared" si="3"/>
        <v>243646.41181116021</v>
      </c>
    </row>
    <row r="86" spans="1:17" ht="36" x14ac:dyDescent="0.2">
      <c r="A86" s="228" t="s">
        <v>1830</v>
      </c>
      <c r="B86" s="228" t="s">
        <v>1832</v>
      </c>
      <c r="C86" s="229" t="s">
        <v>3292</v>
      </c>
      <c r="D86" s="229">
        <v>100</v>
      </c>
      <c r="E86" s="229">
        <v>100</v>
      </c>
      <c r="F86" s="229">
        <v>20</v>
      </c>
      <c r="G86" s="265">
        <v>200000</v>
      </c>
      <c r="H86" s="229">
        <v>40</v>
      </c>
      <c r="I86" s="265">
        <v>205009.68687759488</v>
      </c>
      <c r="J86" s="229">
        <v>60</v>
      </c>
      <c r="K86" s="265">
        <v>218265.23885735092</v>
      </c>
      <c r="L86" s="229">
        <v>80</v>
      </c>
      <c r="M86" s="265">
        <v>231322.40894250289</v>
      </c>
      <c r="N86" s="229">
        <v>100</v>
      </c>
      <c r="O86" s="265">
        <v>242909.02483228198</v>
      </c>
      <c r="P86" s="229">
        <v>100</v>
      </c>
      <c r="Q86" s="249">
        <f t="shared" si="3"/>
        <v>1097506.3595097307</v>
      </c>
    </row>
    <row r="87" spans="1:17" ht="48" x14ac:dyDescent="0.2">
      <c r="A87" s="228" t="s">
        <v>953</v>
      </c>
      <c r="B87" s="228" t="s">
        <v>4089</v>
      </c>
      <c r="C87" s="229" t="s">
        <v>3292</v>
      </c>
      <c r="D87" s="229">
        <v>100</v>
      </c>
      <c r="E87" s="229">
        <v>0</v>
      </c>
      <c r="F87" s="229">
        <v>20</v>
      </c>
      <c r="G87" s="265">
        <v>4380162.4230000004</v>
      </c>
      <c r="H87" s="229">
        <v>40</v>
      </c>
      <c r="I87" s="265">
        <v>4489878.6340611875</v>
      </c>
      <c r="J87" s="229">
        <v>60</v>
      </c>
      <c r="K87" s="265">
        <v>4780185.9874504413</v>
      </c>
      <c r="L87" s="229">
        <v>80</v>
      </c>
      <c r="M87" s="265">
        <v>5066148.6162389535</v>
      </c>
      <c r="N87" s="229">
        <v>100</v>
      </c>
      <c r="O87" s="265">
        <v>5319904.9138896791</v>
      </c>
      <c r="P87" s="229">
        <v>100</v>
      </c>
      <c r="Q87" s="249">
        <f t="shared" si="3"/>
        <v>24036280.574640263</v>
      </c>
    </row>
    <row r="88" spans="1:17" ht="48" x14ac:dyDescent="0.2">
      <c r="A88" s="246" t="s">
        <v>924</v>
      </c>
      <c r="B88" s="246" t="s">
        <v>1853</v>
      </c>
      <c r="C88" s="247" t="s">
        <v>4090</v>
      </c>
      <c r="D88" s="229" t="s">
        <v>3398</v>
      </c>
      <c r="E88" s="229" t="s">
        <v>4091</v>
      </c>
      <c r="F88" s="269" t="s">
        <v>3398</v>
      </c>
      <c r="G88" s="265">
        <v>600000</v>
      </c>
      <c r="H88" s="269" t="s">
        <v>3398</v>
      </c>
      <c r="I88" s="265">
        <v>615029.06063278462</v>
      </c>
      <c r="J88" s="229" t="s">
        <v>3398</v>
      </c>
      <c r="K88" s="265">
        <v>654795.7165720528</v>
      </c>
      <c r="L88" s="229" t="s">
        <v>3398</v>
      </c>
      <c r="M88" s="265">
        <v>693967.22682750865</v>
      </c>
      <c r="N88" s="229" t="s">
        <v>3398</v>
      </c>
      <c r="O88" s="265">
        <v>728727.07449684583</v>
      </c>
      <c r="P88" s="269" t="s">
        <v>3398</v>
      </c>
      <c r="Q88" s="249">
        <f t="shared" si="3"/>
        <v>3292519.0785291917</v>
      </c>
    </row>
    <row r="89" spans="1:17" ht="60" x14ac:dyDescent="0.2">
      <c r="A89" s="228" t="s">
        <v>816</v>
      </c>
      <c r="B89" s="228" t="s">
        <v>1810</v>
      </c>
      <c r="C89" s="229" t="s">
        <v>4092</v>
      </c>
      <c r="D89" s="229">
        <v>100</v>
      </c>
      <c r="E89" s="229">
        <v>0</v>
      </c>
      <c r="F89" s="229" t="s">
        <v>4086</v>
      </c>
      <c r="G89" s="265">
        <v>0</v>
      </c>
      <c r="H89" s="272">
        <v>21.739130434782609</v>
      </c>
      <c r="I89" s="265">
        <v>812943.33329667652</v>
      </c>
      <c r="J89" s="272">
        <v>47.826086956521742</v>
      </c>
      <c r="K89" s="265">
        <v>865506.76468977088</v>
      </c>
      <c r="L89" s="272">
        <v>73.91304347826086</v>
      </c>
      <c r="M89" s="265">
        <v>917283.53452983627</v>
      </c>
      <c r="N89" s="229">
        <v>100</v>
      </c>
      <c r="O89" s="265">
        <v>963228.9836767792</v>
      </c>
      <c r="P89" s="272">
        <v>100</v>
      </c>
      <c r="Q89" s="249">
        <f t="shared" si="3"/>
        <v>3558962.6161930626</v>
      </c>
    </row>
    <row r="90" spans="1:17" ht="72" x14ac:dyDescent="0.2">
      <c r="A90" s="228" t="s">
        <v>844</v>
      </c>
      <c r="B90" s="228" t="s">
        <v>1837</v>
      </c>
      <c r="C90" s="229" t="s">
        <v>3292</v>
      </c>
      <c r="D90" s="229">
        <v>70</v>
      </c>
      <c r="E90" s="229">
        <v>75</v>
      </c>
      <c r="F90" s="229">
        <v>76</v>
      </c>
      <c r="G90" s="265">
        <v>127619007.67200001</v>
      </c>
      <c r="H90" s="229">
        <v>78</v>
      </c>
      <c r="I90" s="265">
        <v>130815664.01233052</v>
      </c>
      <c r="J90" s="229">
        <v>80</v>
      </c>
      <c r="K90" s="265">
        <v>139273965.96133593</v>
      </c>
      <c r="L90" s="229">
        <v>82</v>
      </c>
      <c r="M90" s="265">
        <v>147605681.40769401</v>
      </c>
      <c r="N90" s="229">
        <v>85</v>
      </c>
      <c r="O90" s="265">
        <v>154999043.51834518</v>
      </c>
      <c r="P90" s="229">
        <v>85</v>
      </c>
      <c r="Q90" s="249">
        <f t="shared" si="3"/>
        <v>700313362.57170558</v>
      </c>
    </row>
    <row r="91" spans="1:17" ht="60" x14ac:dyDescent="0.2">
      <c r="A91" s="228" t="s">
        <v>826</v>
      </c>
      <c r="B91" s="228" t="s">
        <v>4093</v>
      </c>
      <c r="C91" s="229" t="s">
        <v>3292</v>
      </c>
      <c r="D91" s="229">
        <v>50</v>
      </c>
      <c r="E91" s="229">
        <v>60</v>
      </c>
      <c r="F91" s="269">
        <v>0</v>
      </c>
      <c r="G91" s="265">
        <v>0</v>
      </c>
      <c r="H91" s="229">
        <v>70</v>
      </c>
      <c r="I91" s="265">
        <v>2418658.3117992603</v>
      </c>
      <c r="J91" s="229">
        <v>80</v>
      </c>
      <c r="K91" s="265">
        <v>2575044.3414626615</v>
      </c>
      <c r="L91" s="229">
        <v>90</v>
      </c>
      <c r="M91" s="265">
        <v>2729089.9060212057</v>
      </c>
      <c r="N91" s="229">
        <v>100</v>
      </c>
      <c r="O91" s="265">
        <v>2865786.201958538</v>
      </c>
      <c r="P91" s="229">
        <v>100</v>
      </c>
      <c r="Q91" s="249">
        <f t="shared" si="3"/>
        <v>10588578.761241667</v>
      </c>
    </row>
    <row r="92" spans="1:17" ht="36" x14ac:dyDescent="0.2">
      <c r="A92" s="228" t="s">
        <v>885</v>
      </c>
      <c r="B92" s="228" t="s">
        <v>4094</v>
      </c>
      <c r="C92" s="229" t="s">
        <v>3292</v>
      </c>
      <c r="D92" s="272">
        <v>105.21304574131823</v>
      </c>
      <c r="E92" s="272">
        <v>89.556845165454547</v>
      </c>
      <c r="F92" s="272">
        <v>18.542096740299392</v>
      </c>
      <c r="G92" s="265">
        <v>165000000</v>
      </c>
      <c r="H92" s="272">
        <v>38.42057296202691</v>
      </c>
      <c r="I92" s="265">
        <v>173981947.44255239</v>
      </c>
      <c r="J92" s="272">
        <v>58.743834752833848</v>
      </c>
      <c r="K92" s="265">
        <v>185231302.45103505</v>
      </c>
      <c r="L92" s="272">
        <v>79.140141167163179</v>
      </c>
      <c r="M92" s="265">
        <v>196312300.20339856</v>
      </c>
      <c r="N92" s="229">
        <v>100</v>
      </c>
      <c r="O92" s="265">
        <v>206145308.7186313</v>
      </c>
      <c r="P92" s="272">
        <v>100</v>
      </c>
      <c r="Q92" s="249">
        <f t="shared" si="3"/>
        <v>926670858.81561732</v>
      </c>
    </row>
    <row r="93" spans="1:17" x14ac:dyDescent="0.2">
      <c r="A93" s="253"/>
      <c r="B93" s="253"/>
      <c r="C93" s="247"/>
      <c r="D93" s="247"/>
      <c r="E93" s="247"/>
      <c r="F93" s="247"/>
      <c r="G93" s="260"/>
      <c r="H93" s="261"/>
      <c r="I93" s="262"/>
      <c r="J93" s="262"/>
      <c r="K93" s="262"/>
      <c r="L93" s="262"/>
      <c r="M93" s="262"/>
      <c r="N93" s="262"/>
      <c r="O93" s="262"/>
      <c r="P93" s="247"/>
      <c r="Q93" s="273"/>
    </row>
    <row r="94" spans="1:17" ht="24" x14ac:dyDescent="0.2">
      <c r="A94" s="241" t="s">
        <v>1891</v>
      </c>
      <c r="B94" s="242"/>
      <c r="C94" s="243"/>
      <c r="D94" s="243"/>
      <c r="E94" s="243"/>
      <c r="F94" s="243"/>
      <c r="G94" s="244">
        <f>SUM(G95:G102)</f>
        <v>31711499.044</v>
      </c>
      <c r="H94" s="243"/>
      <c r="I94" s="274">
        <f>SUM(I95:I102)</f>
        <v>33437746.402878728</v>
      </c>
      <c r="J94" s="243"/>
      <c r="K94" s="274">
        <f>SUM(K95:K102)</f>
        <v>35722992.572452217</v>
      </c>
      <c r="L94" s="243"/>
      <c r="M94" s="274">
        <f>SUM(M95:M102)</f>
        <v>37893492.384596407</v>
      </c>
      <c r="N94" s="243"/>
      <c r="O94" s="274">
        <f>SUM(O95:O102)</f>
        <v>39554690.367856547</v>
      </c>
      <c r="P94" s="243"/>
      <c r="Q94" s="274">
        <f>SUM(Q95:Q102)</f>
        <v>178320420.77178392</v>
      </c>
    </row>
    <row r="95" spans="1:17" ht="36" x14ac:dyDescent="0.2">
      <c r="A95" s="253" t="s">
        <v>3933</v>
      </c>
      <c r="B95" s="275" t="s">
        <v>3934</v>
      </c>
      <c r="C95" s="276" t="s">
        <v>3292</v>
      </c>
      <c r="D95" s="247">
        <v>100</v>
      </c>
      <c r="E95" s="247">
        <v>100</v>
      </c>
      <c r="F95" s="247">
        <v>100</v>
      </c>
      <c r="G95" s="266">
        <v>412704</v>
      </c>
      <c r="H95" s="247">
        <v>100</v>
      </c>
      <c r="I95" s="277">
        <v>435169.97355958266</v>
      </c>
      <c r="J95" s="247">
        <v>100</v>
      </c>
      <c r="K95" s="277">
        <v>463307.26937425433</v>
      </c>
      <c r="L95" s="247">
        <v>100</v>
      </c>
      <c r="M95" s="277">
        <v>491023.46389783872</v>
      </c>
      <c r="N95" s="247">
        <v>100</v>
      </c>
      <c r="O95" s="277">
        <v>515618.14236008492</v>
      </c>
      <c r="P95" s="247">
        <v>100</v>
      </c>
      <c r="Q95" s="258">
        <f t="shared" ref="Q95:Q102" si="4">G95+I95+K95+M95+O95</f>
        <v>2317822.8491917606</v>
      </c>
    </row>
    <row r="96" spans="1:17" ht="60" x14ac:dyDescent="0.2">
      <c r="A96" s="253" t="s">
        <v>3935</v>
      </c>
      <c r="B96" s="253" t="s">
        <v>3936</v>
      </c>
      <c r="C96" s="247" t="s">
        <v>3292</v>
      </c>
      <c r="D96" s="247">
        <v>100</v>
      </c>
      <c r="E96" s="247">
        <v>100</v>
      </c>
      <c r="F96" s="247">
        <v>100</v>
      </c>
      <c r="G96" s="266">
        <v>9396000.0003999993</v>
      </c>
      <c r="H96" s="247">
        <v>100</v>
      </c>
      <c r="I96" s="277">
        <v>8829493</v>
      </c>
      <c r="J96" s="247">
        <v>100</v>
      </c>
      <c r="K96" s="277">
        <v>10122656.900577148</v>
      </c>
      <c r="L96" s="247">
        <v>100</v>
      </c>
      <c r="M96" s="277">
        <v>10728219.442539481</v>
      </c>
      <c r="N96" s="247">
        <v>100</v>
      </c>
      <c r="O96" s="277">
        <v>11265580.947765987</v>
      </c>
      <c r="P96" s="247">
        <v>100</v>
      </c>
      <c r="Q96" s="258">
        <f t="shared" si="4"/>
        <v>50341950.291282624</v>
      </c>
    </row>
    <row r="97" spans="1:18" ht="48" x14ac:dyDescent="0.2">
      <c r="A97" s="253" t="s">
        <v>3940</v>
      </c>
      <c r="B97" s="253" t="s">
        <v>4075</v>
      </c>
      <c r="C97" s="247" t="s">
        <v>3292</v>
      </c>
      <c r="D97" s="247">
        <v>51</v>
      </c>
      <c r="E97" s="247">
        <v>29.61</v>
      </c>
      <c r="F97" s="247">
        <v>38.42</v>
      </c>
      <c r="G97" s="266">
        <v>581000</v>
      </c>
      <c r="H97" s="247">
        <v>39.86</v>
      </c>
      <c r="I97" s="277">
        <v>612627.3422068056</v>
      </c>
      <c r="J97" s="247">
        <v>59.67</v>
      </c>
      <c r="K97" s="277">
        <v>652238.707418493</v>
      </c>
      <c r="L97" s="247">
        <v>60.86</v>
      </c>
      <c r="M97" s="277">
        <v>691257.25101923966</v>
      </c>
      <c r="N97" s="247">
        <v>62.05</v>
      </c>
      <c r="O97" s="277">
        <v>725881.35979105928</v>
      </c>
      <c r="P97" s="247">
        <v>62.05</v>
      </c>
      <c r="Q97" s="258">
        <f t="shared" si="4"/>
        <v>3263004.6604355974</v>
      </c>
    </row>
    <row r="98" spans="1:18" ht="48" x14ac:dyDescent="0.2">
      <c r="A98" s="253" t="s">
        <v>953</v>
      </c>
      <c r="B98" s="253" t="s">
        <v>4095</v>
      </c>
      <c r="C98" s="247" t="s">
        <v>3292</v>
      </c>
      <c r="D98" s="278">
        <v>12.202380952380953</v>
      </c>
      <c r="E98" s="278">
        <v>13.068181818181818</v>
      </c>
      <c r="F98" s="247">
        <v>15</v>
      </c>
      <c r="G98" s="266">
        <v>404795.04399999999</v>
      </c>
      <c r="H98" s="247">
        <v>33</v>
      </c>
      <c r="I98" s="277">
        <v>1413863</v>
      </c>
      <c r="J98" s="247">
        <v>53</v>
      </c>
      <c r="K98" s="277">
        <v>454428.56500511535</v>
      </c>
      <c r="L98" s="247">
        <v>76</v>
      </c>
      <c r="M98" s="277">
        <v>481613.61332470254</v>
      </c>
      <c r="N98" s="247">
        <v>100</v>
      </c>
      <c r="O98" s="277">
        <v>505736.96553425415</v>
      </c>
      <c r="P98" s="247">
        <v>100</v>
      </c>
      <c r="Q98" s="258">
        <f t="shared" si="4"/>
        <v>3260437.1878640722</v>
      </c>
    </row>
    <row r="99" spans="1:18" ht="24" x14ac:dyDescent="0.2">
      <c r="A99" s="253" t="s">
        <v>924</v>
      </c>
      <c r="B99" s="253" t="s">
        <v>4096</v>
      </c>
      <c r="C99" s="247" t="s">
        <v>3400</v>
      </c>
      <c r="D99" s="247" t="s">
        <v>3401</v>
      </c>
      <c r="E99" s="247" t="s">
        <v>3401</v>
      </c>
      <c r="F99" s="247" t="s">
        <v>3401</v>
      </c>
      <c r="G99" s="266">
        <v>69000</v>
      </c>
      <c r="H99" s="229" t="s">
        <v>3401</v>
      </c>
      <c r="I99" s="265">
        <v>72756.087112340087</v>
      </c>
      <c r="J99" s="229" t="s">
        <v>3401</v>
      </c>
      <c r="K99" s="265">
        <v>77460.36284316011</v>
      </c>
      <c r="L99" s="229" t="s">
        <v>3401</v>
      </c>
      <c r="M99" s="265">
        <v>82094.234630512117</v>
      </c>
      <c r="N99" s="229" t="s">
        <v>3401</v>
      </c>
      <c r="O99" s="265">
        <v>86206.22000960946</v>
      </c>
      <c r="P99" s="229" t="s">
        <v>3401</v>
      </c>
      <c r="Q99" s="258">
        <f t="shared" si="4"/>
        <v>387516.9045956218</v>
      </c>
    </row>
    <row r="100" spans="1:18" ht="72" x14ac:dyDescent="0.2">
      <c r="A100" s="253" t="s">
        <v>4082</v>
      </c>
      <c r="B100" s="253" t="s">
        <v>1837</v>
      </c>
      <c r="C100" s="247" t="s">
        <v>3292</v>
      </c>
      <c r="D100" s="229">
        <v>100</v>
      </c>
      <c r="E100" s="229">
        <v>100</v>
      </c>
      <c r="F100" s="229">
        <v>85</v>
      </c>
      <c r="G100" s="266">
        <v>3847999.9995999997</v>
      </c>
      <c r="H100" s="229">
        <v>87</v>
      </c>
      <c r="I100" s="277">
        <v>3748837</v>
      </c>
      <c r="J100" s="229">
        <v>89</v>
      </c>
      <c r="K100" s="277">
        <v>4319818.4954999406</v>
      </c>
      <c r="L100" s="229">
        <v>91</v>
      </c>
      <c r="M100" s="277">
        <v>4578240.794570622</v>
      </c>
      <c r="N100" s="229">
        <v>93</v>
      </c>
      <c r="O100" s="277">
        <v>4807558.4719202127</v>
      </c>
      <c r="P100" s="229">
        <v>93</v>
      </c>
      <c r="Q100" s="258">
        <f t="shared" si="4"/>
        <v>21302454.761590771</v>
      </c>
    </row>
    <row r="101" spans="1:18" ht="60" x14ac:dyDescent="0.2">
      <c r="A101" s="253" t="s">
        <v>4083</v>
      </c>
      <c r="B101" s="253" t="s">
        <v>828</v>
      </c>
      <c r="C101" s="247" t="s">
        <v>3292</v>
      </c>
      <c r="D101" s="229">
        <v>100</v>
      </c>
      <c r="E101" s="229">
        <v>100</v>
      </c>
      <c r="F101" s="229">
        <v>82</v>
      </c>
      <c r="G101" s="266">
        <v>0</v>
      </c>
      <c r="H101" s="229">
        <v>84</v>
      </c>
      <c r="I101" s="277">
        <v>125000</v>
      </c>
      <c r="J101" s="229">
        <v>86</v>
      </c>
      <c r="K101" s="277">
        <v>133082.27173410988</v>
      </c>
      <c r="L101" s="229">
        <v>88</v>
      </c>
      <c r="M101" s="277">
        <v>141043.58461401542</v>
      </c>
      <c r="N101" s="229">
        <v>90</v>
      </c>
      <c r="O101" s="277">
        <v>148108.2604753426</v>
      </c>
      <c r="P101" s="229">
        <v>90</v>
      </c>
      <c r="Q101" s="258">
        <f t="shared" si="4"/>
        <v>547234.11682346789</v>
      </c>
    </row>
    <row r="102" spans="1:18" ht="36" x14ac:dyDescent="0.2">
      <c r="A102" s="253" t="s">
        <v>885</v>
      </c>
      <c r="B102" s="253" t="s">
        <v>1907</v>
      </c>
      <c r="C102" s="279" t="s">
        <v>3292</v>
      </c>
      <c r="D102" s="229">
        <v>100</v>
      </c>
      <c r="E102" s="229">
        <v>81.25</v>
      </c>
      <c r="F102" s="272">
        <v>17.543859649122805</v>
      </c>
      <c r="G102" s="265">
        <v>17000000</v>
      </c>
      <c r="H102" s="229">
        <v>36.33</v>
      </c>
      <c r="I102" s="265">
        <v>18200000</v>
      </c>
      <c r="J102" s="229">
        <v>56.45</v>
      </c>
      <c r="K102" s="265">
        <v>19500000</v>
      </c>
      <c r="L102" s="229">
        <v>77.81</v>
      </c>
      <c r="M102" s="265">
        <v>20700000</v>
      </c>
      <c r="N102" s="229">
        <v>100</v>
      </c>
      <c r="O102" s="265">
        <v>21500000</v>
      </c>
      <c r="P102" s="229">
        <v>100</v>
      </c>
      <c r="Q102" s="258">
        <f t="shared" si="4"/>
        <v>96900000</v>
      </c>
      <c r="R102" s="280"/>
    </row>
    <row r="103" spans="1:18" x14ac:dyDescent="0.2">
      <c r="A103" s="281"/>
      <c r="B103" s="282"/>
      <c r="C103" s="279"/>
      <c r="D103" s="279"/>
      <c r="E103" s="279"/>
      <c r="F103" s="279"/>
      <c r="G103" s="265"/>
      <c r="H103" s="279"/>
      <c r="I103" s="265"/>
      <c r="J103" s="279"/>
      <c r="K103" s="265"/>
      <c r="L103" s="279"/>
      <c r="M103" s="265"/>
      <c r="N103" s="279"/>
      <c r="O103" s="265"/>
      <c r="P103" s="279"/>
      <c r="Q103" s="258"/>
    </row>
    <row r="104" spans="1:18" ht="24" x14ac:dyDescent="0.2">
      <c r="A104" s="241" t="s">
        <v>1860</v>
      </c>
      <c r="B104" s="242"/>
      <c r="C104" s="243"/>
      <c r="D104" s="243"/>
      <c r="E104" s="243"/>
      <c r="F104" s="243"/>
      <c r="G104" s="244">
        <f>SUM(G105:G114)</f>
        <v>117166843.62800001</v>
      </c>
      <c r="H104" s="243"/>
      <c r="I104" s="274">
        <f>SUM(I105:I114)</f>
        <v>123544943.21270575</v>
      </c>
      <c r="J104" s="243"/>
      <c r="K104" s="274">
        <f>SUM(K105:K114)</f>
        <v>131533133.63206784</v>
      </c>
      <c r="L104" s="243"/>
      <c r="M104" s="274">
        <f>SUM(M105:M114)</f>
        <v>139401773.21323997</v>
      </c>
      <c r="N104" s="243"/>
      <c r="O104" s="274">
        <f>SUM(O105:O114)</f>
        <v>146384213.03807065</v>
      </c>
      <c r="P104" s="243"/>
      <c r="Q104" s="274">
        <f>SUM(Q105:Q114)</f>
        <v>658030906.72408414</v>
      </c>
    </row>
    <row r="105" spans="1:18" ht="36" x14ac:dyDescent="0.2">
      <c r="A105" s="245" t="s">
        <v>3933</v>
      </c>
      <c r="B105" s="246" t="s">
        <v>3934</v>
      </c>
      <c r="C105" s="247" t="s">
        <v>3292</v>
      </c>
      <c r="D105" s="256">
        <v>100</v>
      </c>
      <c r="E105" s="256">
        <v>100</v>
      </c>
      <c r="F105" s="256">
        <v>100</v>
      </c>
      <c r="G105" s="264">
        <v>13486371.5</v>
      </c>
      <c r="H105" s="256">
        <v>100</v>
      </c>
      <c r="I105" s="283">
        <v>14233479.641324863</v>
      </c>
      <c r="J105" s="256">
        <v>100</v>
      </c>
      <c r="K105" s="283">
        <v>15013279.6812531</v>
      </c>
      <c r="L105" s="256">
        <v>100</v>
      </c>
      <c r="M105" s="283">
        <v>16120610.799360573</v>
      </c>
      <c r="N105" s="256">
        <v>100</v>
      </c>
      <c r="O105" s="283">
        <v>16923412.757607501</v>
      </c>
      <c r="P105" s="256">
        <v>100</v>
      </c>
      <c r="Q105" s="258">
        <f t="shared" ref="Q105:Q114" si="5">G105+I105+K105+M105+O105</f>
        <v>75777154.379546031</v>
      </c>
    </row>
    <row r="106" spans="1:18" ht="60" x14ac:dyDescent="0.2">
      <c r="A106" s="245" t="s">
        <v>3935</v>
      </c>
      <c r="B106" s="246" t="s">
        <v>3936</v>
      </c>
      <c r="C106" s="247" t="s">
        <v>3292</v>
      </c>
      <c r="D106" s="256">
        <v>100</v>
      </c>
      <c r="E106" s="256">
        <v>100</v>
      </c>
      <c r="F106" s="256">
        <v>100</v>
      </c>
      <c r="G106" s="264">
        <v>1152921.5</v>
      </c>
      <c r="H106" s="256">
        <v>100</v>
      </c>
      <c r="I106" s="283">
        <v>661833.3700154355</v>
      </c>
      <c r="J106" s="256">
        <v>100</v>
      </c>
      <c r="K106" s="283">
        <v>693727.23805635492</v>
      </c>
      <c r="L106" s="256">
        <v>100</v>
      </c>
      <c r="M106" s="283">
        <v>828957.16656517296</v>
      </c>
      <c r="N106" s="256">
        <v>100</v>
      </c>
      <c r="O106" s="283">
        <v>826750.14439151762</v>
      </c>
      <c r="P106" s="256">
        <v>100</v>
      </c>
      <c r="Q106" s="258">
        <f t="shared" si="5"/>
        <v>4164189.4190284805</v>
      </c>
    </row>
    <row r="107" spans="1:18" ht="48" x14ac:dyDescent="0.2">
      <c r="A107" s="245" t="s">
        <v>3940</v>
      </c>
      <c r="B107" s="246" t="s">
        <v>4075</v>
      </c>
      <c r="C107" s="247" t="s">
        <v>3292</v>
      </c>
      <c r="D107" s="256">
        <v>100</v>
      </c>
      <c r="E107" s="256">
        <v>100</v>
      </c>
      <c r="F107" s="256" t="s">
        <v>4086</v>
      </c>
      <c r="G107" s="264">
        <v>0</v>
      </c>
      <c r="H107" s="256">
        <v>100</v>
      </c>
      <c r="I107" s="283">
        <v>452357.19296533446</v>
      </c>
      <c r="J107" s="256">
        <v>100</v>
      </c>
      <c r="K107" s="283">
        <v>515072.66376977548</v>
      </c>
      <c r="L107" s="256">
        <v>100</v>
      </c>
      <c r="M107" s="283">
        <v>668692.11436257279</v>
      </c>
      <c r="N107" s="256">
        <v>100</v>
      </c>
      <c r="O107" s="283">
        <v>724558.13059641619</v>
      </c>
      <c r="P107" s="256">
        <v>100</v>
      </c>
      <c r="Q107" s="258">
        <f t="shared" si="5"/>
        <v>2360680.1016940987</v>
      </c>
    </row>
    <row r="108" spans="1:18" ht="48" x14ac:dyDescent="0.2">
      <c r="A108" s="245" t="s">
        <v>3942</v>
      </c>
      <c r="B108" s="246" t="s">
        <v>4076</v>
      </c>
      <c r="C108" s="247" t="s">
        <v>4097</v>
      </c>
      <c r="D108" s="256">
        <v>5</v>
      </c>
      <c r="E108" s="256">
        <v>5</v>
      </c>
      <c r="F108" s="256" t="s">
        <v>4086</v>
      </c>
      <c r="G108" s="264">
        <v>0</v>
      </c>
      <c r="H108" s="256">
        <v>5</v>
      </c>
      <c r="I108" s="283">
        <v>34100.773008155986</v>
      </c>
      <c r="J108" s="256">
        <v>5</v>
      </c>
      <c r="K108" s="283">
        <v>35298.68604855804</v>
      </c>
      <c r="L108" s="256">
        <v>5</v>
      </c>
      <c r="M108" s="283">
        <v>41660.411447890736</v>
      </c>
      <c r="N108" s="256">
        <v>5</v>
      </c>
      <c r="O108" s="283">
        <v>41044.33340950797</v>
      </c>
      <c r="P108" s="256">
        <v>25</v>
      </c>
      <c r="Q108" s="258">
        <f t="shared" si="5"/>
        <v>152104.20391411273</v>
      </c>
    </row>
    <row r="109" spans="1:18" ht="36" x14ac:dyDescent="0.2">
      <c r="A109" s="245" t="s">
        <v>3944</v>
      </c>
      <c r="B109" s="246" t="s">
        <v>3945</v>
      </c>
      <c r="C109" s="247" t="s">
        <v>3522</v>
      </c>
      <c r="D109" s="256" t="s">
        <v>4098</v>
      </c>
      <c r="E109" s="256">
        <v>1</v>
      </c>
      <c r="F109" s="256" t="s">
        <v>4086</v>
      </c>
      <c r="G109" s="264">
        <v>0</v>
      </c>
      <c r="H109" s="256">
        <v>1</v>
      </c>
      <c r="I109" s="283">
        <v>22965.826719778521</v>
      </c>
      <c r="J109" s="256">
        <v>1</v>
      </c>
      <c r="K109" s="283">
        <v>23772.584481681941</v>
      </c>
      <c r="L109" s="256">
        <v>1</v>
      </c>
      <c r="M109" s="283">
        <v>28057.01179143662</v>
      </c>
      <c r="N109" s="256">
        <v>1</v>
      </c>
      <c r="O109" s="283">
        <v>27642.102092117613</v>
      </c>
      <c r="P109" s="256">
        <v>5</v>
      </c>
      <c r="Q109" s="258">
        <f t="shared" si="5"/>
        <v>102437.52508501468</v>
      </c>
    </row>
    <row r="110" spans="1:18" ht="36" x14ac:dyDescent="0.2">
      <c r="A110" s="245" t="s">
        <v>953</v>
      </c>
      <c r="B110" s="253" t="s">
        <v>1890</v>
      </c>
      <c r="C110" s="247" t="s">
        <v>3292</v>
      </c>
      <c r="D110" s="256">
        <v>0</v>
      </c>
      <c r="E110" s="256">
        <v>0</v>
      </c>
      <c r="F110" s="256" t="s">
        <v>4086</v>
      </c>
      <c r="G110" s="264">
        <v>0</v>
      </c>
      <c r="H110" s="256">
        <v>100</v>
      </c>
      <c r="I110" s="283">
        <v>173983.53575589784</v>
      </c>
      <c r="J110" s="256">
        <v>100</v>
      </c>
      <c r="K110" s="283">
        <v>180095.33698243898</v>
      </c>
      <c r="L110" s="256">
        <v>100</v>
      </c>
      <c r="M110" s="283">
        <v>212553.11963209562</v>
      </c>
      <c r="N110" s="256">
        <v>100</v>
      </c>
      <c r="O110" s="283">
        <v>209409.86433422432</v>
      </c>
      <c r="P110" s="256">
        <v>100</v>
      </c>
      <c r="Q110" s="258">
        <f t="shared" si="5"/>
        <v>776041.85670465673</v>
      </c>
    </row>
    <row r="111" spans="1:18" ht="24" x14ac:dyDescent="0.2">
      <c r="A111" s="245" t="s">
        <v>924</v>
      </c>
      <c r="B111" s="246" t="s">
        <v>4096</v>
      </c>
      <c r="C111" s="247" t="s">
        <v>3399</v>
      </c>
      <c r="D111" s="256">
        <v>100</v>
      </c>
      <c r="E111" s="256">
        <v>100</v>
      </c>
      <c r="F111" s="256" t="s">
        <v>4086</v>
      </c>
      <c r="G111" s="264">
        <v>0</v>
      </c>
      <c r="H111" s="256">
        <v>100</v>
      </c>
      <c r="I111" s="283">
        <v>139186.82860471829</v>
      </c>
      <c r="J111" s="256">
        <v>100</v>
      </c>
      <c r="K111" s="283">
        <v>144076.26958595117</v>
      </c>
      <c r="L111" s="256">
        <v>100</v>
      </c>
      <c r="M111" s="283">
        <v>170042.4957056765</v>
      </c>
      <c r="N111" s="256">
        <v>100</v>
      </c>
      <c r="O111" s="283">
        <v>167527.89146737946</v>
      </c>
      <c r="P111" s="256">
        <v>100</v>
      </c>
      <c r="Q111" s="258">
        <f t="shared" si="5"/>
        <v>620833.48536372534</v>
      </c>
    </row>
    <row r="112" spans="1:18" ht="72" x14ac:dyDescent="0.2">
      <c r="A112" s="245" t="s">
        <v>4082</v>
      </c>
      <c r="B112" s="246" t="s">
        <v>1874</v>
      </c>
      <c r="C112" s="247" t="s">
        <v>3292</v>
      </c>
      <c r="D112" s="256">
        <v>75</v>
      </c>
      <c r="E112" s="256">
        <v>80</v>
      </c>
      <c r="F112" s="256">
        <v>82</v>
      </c>
      <c r="G112" s="264">
        <v>74127550.628000006</v>
      </c>
      <c r="H112" s="256">
        <v>83</v>
      </c>
      <c r="I112" s="283">
        <v>77059739.969865605</v>
      </c>
      <c r="J112" s="256">
        <v>84</v>
      </c>
      <c r="K112" s="283">
        <v>82078536.907217562</v>
      </c>
      <c r="L112" s="256">
        <v>85</v>
      </c>
      <c r="M112" s="283">
        <v>86449604.816765934</v>
      </c>
      <c r="N112" s="256">
        <v>86</v>
      </c>
      <c r="O112" s="283">
        <v>90560821.723132685</v>
      </c>
      <c r="P112" s="256">
        <v>86</v>
      </c>
      <c r="Q112" s="258">
        <f t="shared" si="5"/>
        <v>410276254.04498178</v>
      </c>
    </row>
    <row r="113" spans="1:18" ht="60" x14ac:dyDescent="0.2">
      <c r="A113" s="245" t="s">
        <v>4083</v>
      </c>
      <c r="B113" s="246" t="s">
        <v>828</v>
      </c>
      <c r="C113" s="247" t="s">
        <v>3292</v>
      </c>
      <c r="D113" s="256">
        <v>100</v>
      </c>
      <c r="E113" s="256">
        <v>100</v>
      </c>
      <c r="F113" s="256">
        <v>100</v>
      </c>
      <c r="G113" s="264">
        <v>900000</v>
      </c>
      <c r="H113" s="256">
        <v>100</v>
      </c>
      <c r="I113" s="283">
        <v>1267296.0744459601</v>
      </c>
      <c r="J113" s="256">
        <v>100</v>
      </c>
      <c r="K113" s="283">
        <v>1349274.2646724326</v>
      </c>
      <c r="L113" s="256">
        <v>100</v>
      </c>
      <c r="M113" s="283">
        <v>1381595.2776086216</v>
      </c>
      <c r="N113" s="256">
        <v>100</v>
      </c>
      <c r="O113" s="283">
        <v>1403046.091039303</v>
      </c>
      <c r="P113" s="256">
        <v>100</v>
      </c>
      <c r="Q113" s="258">
        <f t="shared" si="5"/>
        <v>6301211.7077663168</v>
      </c>
    </row>
    <row r="114" spans="1:18" ht="42.75" x14ac:dyDescent="0.2">
      <c r="A114" s="245" t="s">
        <v>885</v>
      </c>
      <c r="B114" s="246" t="s">
        <v>1883</v>
      </c>
      <c r="C114" s="247" t="s">
        <v>3292</v>
      </c>
      <c r="D114" s="256">
        <v>100</v>
      </c>
      <c r="E114" s="256">
        <v>100</v>
      </c>
      <c r="F114" s="256">
        <v>100</v>
      </c>
      <c r="G114" s="264">
        <v>27500000</v>
      </c>
      <c r="H114" s="256">
        <v>100</v>
      </c>
      <c r="I114" s="283">
        <v>29500000</v>
      </c>
      <c r="J114" s="256">
        <v>100</v>
      </c>
      <c r="K114" s="283">
        <v>31500000</v>
      </c>
      <c r="L114" s="256">
        <v>100</v>
      </c>
      <c r="M114" s="283">
        <v>33500000</v>
      </c>
      <c r="N114" s="256">
        <v>100</v>
      </c>
      <c r="O114" s="283">
        <v>35500000</v>
      </c>
      <c r="P114" s="256">
        <v>100</v>
      </c>
      <c r="Q114" s="258">
        <f t="shared" si="5"/>
        <v>157500000</v>
      </c>
      <c r="R114" s="284" t="s">
        <v>4099</v>
      </c>
    </row>
    <row r="115" spans="1:18" x14ac:dyDescent="0.2">
      <c r="A115" s="245"/>
      <c r="B115" s="246"/>
      <c r="C115" s="247"/>
      <c r="D115" s="256"/>
      <c r="E115" s="256"/>
      <c r="F115" s="256"/>
      <c r="G115" s="264"/>
      <c r="H115" s="256"/>
      <c r="I115" s="285"/>
      <c r="J115" s="256"/>
      <c r="K115" s="285"/>
      <c r="L115" s="256"/>
      <c r="M115" s="285"/>
      <c r="N115" s="256"/>
      <c r="O115" s="285"/>
      <c r="P115" s="256"/>
      <c r="Q115" s="286"/>
    </row>
    <row r="116" spans="1:18" ht="24" x14ac:dyDescent="0.2">
      <c r="A116" s="237" t="s">
        <v>4100</v>
      </c>
      <c r="B116" s="238"/>
      <c r="C116" s="239"/>
      <c r="D116" s="239"/>
      <c r="E116" s="239"/>
      <c r="F116" s="239"/>
      <c r="G116" s="240">
        <f>+G117</f>
        <v>251732914.39999995</v>
      </c>
      <c r="H116" s="239"/>
      <c r="I116" s="240">
        <f>+I117</f>
        <v>776593177.25</v>
      </c>
      <c r="J116" s="239"/>
      <c r="K116" s="240">
        <f>+K117</f>
        <v>800782338.0625</v>
      </c>
      <c r="L116" s="239"/>
      <c r="M116" s="240">
        <f>+M117</f>
        <v>816078893.36562502</v>
      </c>
      <c r="N116" s="239"/>
      <c r="O116" s="240">
        <f>+O117</f>
        <v>839331299.83390594</v>
      </c>
      <c r="P116" s="239"/>
      <c r="Q116" s="240">
        <f>+Q117</f>
        <v>3484518622.9120302</v>
      </c>
      <c r="R116" s="236">
        <f>O116+M116+K116+I116+G116</f>
        <v>3484518622.9120312</v>
      </c>
    </row>
    <row r="117" spans="1:18" ht="24" x14ac:dyDescent="0.2">
      <c r="A117" s="287" t="s">
        <v>1306</v>
      </c>
      <c r="B117" s="288"/>
      <c r="C117" s="289"/>
      <c r="D117" s="289"/>
      <c r="E117" s="289"/>
      <c r="F117" s="289"/>
      <c r="G117" s="244">
        <f>SUM(G118:G141)</f>
        <v>251732914.39999995</v>
      </c>
      <c r="H117" s="289"/>
      <c r="I117" s="290">
        <f>SUM(I118:I141)</f>
        <v>776593177.25</v>
      </c>
      <c r="J117" s="289"/>
      <c r="K117" s="290">
        <f>SUM(K118:K141)</f>
        <v>800782338.0625</v>
      </c>
      <c r="L117" s="289"/>
      <c r="M117" s="290">
        <f>SUM(M118:M141)</f>
        <v>816078893.36562502</v>
      </c>
      <c r="N117" s="289"/>
      <c r="O117" s="290">
        <f>SUM(O118:O141)</f>
        <v>839331299.83390594</v>
      </c>
      <c r="P117" s="289"/>
      <c r="Q117" s="290">
        <f>SUM(Q118:Q141)</f>
        <v>3484518622.9120302</v>
      </c>
    </row>
    <row r="118" spans="1:18" ht="36" x14ac:dyDescent="0.2">
      <c r="A118" s="227" t="s">
        <v>3933</v>
      </c>
      <c r="B118" s="228" t="s">
        <v>4101</v>
      </c>
      <c r="C118" s="229" t="s">
        <v>3292</v>
      </c>
      <c r="D118" s="279">
        <v>100</v>
      </c>
      <c r="E118" s="279">
        <v>100</v>
      </c>
      <c r="F118" s="279">
        <v>100</v>
      </c>
      <c r="G118" s="291">
        <v>3440497.3675000002</v>
      </c>
      <c r="H118" s="279">
        <v>100</v>
      </c>
      <c r="I118" s="291">
        <v>3621089</v>
      </c>
      <c r="J118" s="279">
        <v>100</v>
      </c>
      <c r="K118" s="291">
        <v>3855374</v>
      </c>
      <c r="L118" s="281">
        <v>100</v>
      </c>
      <c r="M118" s="291">
        <v>4085925</v>
      </c>
      <c r="N118" s="281">
        <v>100</v>
      </c>
      <c r="O118" s="291">
        <v>4290630</v>
      </c>
      <c r="P118" s="292">
        <v>100</v>
      </c>
      <c r="Q118" s="258">
        <f t="shared" ref="Q118:Q141" si="6">G118+I118+K118+M118+O118</f>
        <v>19293515.3675</v>
      </c>
    </row>
    <row r="119" spans="1:18" ht="36" x14ac:dyDescent="0.2">
      <c r="A119" s="227" t="s">
        <v>3935</v>
      </c>
      <c r="B119" s="228" t="s">
        <v>4102</v>
      </c>
      <c r="C119" s="229" t="s">
        <v>3292</v>
      </c>
      <c r="D119" s="279">
        <v>100</v>
      </c>
      <c r="E119" s="279">
        <v>100</v>
      </c>
      <c r="F119" s="279">
        <v>100</v>
      </c>
      <c r="G119" s="291">
        <v>905940.4</v>
      </c>
      <c r="H119" s="279">
        <v>100</v>
      </c>
      <c r="I119" s="291">
        <v>947107</v>
      </c>
      <c r="J119" s="279">
        <v>100</v>
      </c>
      <c r="K119" s="291">
        <v>1008385</v>
      </c>
      <c r="L119" s="281">
        <v>100</v>
      </c>
      <c r="M119" s="291">
        <v>1068687</v>
      </c>
      <c r="N119" s="281">
        <v>100</v>
      </c>
      <c r="O119" s="291">
        <v>1122228</v>
      </c>
      <c r="P119" s="292">
        <v>100</v>
      </c>
      <c r="Q119" s="258">
        <f t="shared" si="6"/>
        <v>5052347.4000000004</v>
      </c>
    </row>
    <row r="120" spans="1:18" ht="36" x14ac:dyDescent="0.2">
      <c r="A120" s="227" t="s">
        <v>3940</v>
      </c>
      <c r="B120" s="228" t="s">
        <v>4103</v>
      </c>
      <c r="C120" s="229" t="s">
        <v>3292</v>
      </c>
      <c r="D120" s="279">
        <v>100</v>
      </c>
      <c r="E120" s="279">
        <v>100</v>
      </c>
      <c r="F120" s="279">
        <v>100</v>
      </c>
      <c r="G120" s="291">
        <v>50325</v>
      </c>
      <c r="H120" s="279">
        <v>100</v>
      </c>
      <c r="I120" s="291">
        <v>53229</v>
      </c>
      <c r="J120" s="279">
        <v>100</v>
      </c>
      <c r="K120" s="291">
        <v>56673</v>
      </c>
      <c r="L120" s="281">
        <v>100</v>
      </c>
      <c r="M120" s="291">
        <v>60062</v>
      </c>
      <c r="N120" s="281">
        <v>100</v>
      </c>
      <c r="O120" s="291">
        <v>63071</v>
      </c>
      <c r="P120" s="292">
        <v>100</v>
      </c>
      <c r="Q120" s="258">
        <f t="shared" si="6"/>
        <v>283360</v>
      </c>
    </row>
    <row r="121" spans="1:18" ht="48" x14ac:dyDescent="0.2">
      <c r="A121" s="227" t="s">
        <v>3942</v>
      </c>
      <c r="B121" s="228" t="s">
        <v>1343</v>
      </c>
      <c r="C121" s="229" t="s">
        <v>3522</v>
      </c>
      <c r="D121" s="279">
        <v>39</v>
      </c>
      <c r="E121" s="279">
        <v>39</v>
      </c>
      <c r="F121" s="279">
        <v>39</v>
      </c>
      <c r="G121" s="291">
        <v>333995.96399999998</v>
      </c>
      <c r="H121" s="279">
        <v>39</v>
      </c>
      <c r="I121" s="291">
        <v>353268</v>
      </c>
      <c r="J121" s="279">
        <v>39</v>
      </c>
      <c r="K121" s="291">
        <v>376124</v>
      </c>
      <c r="L121" s="281">
        <v>39</v>
      </c>
      <c r="M121" s="291">
        <v>398616</v>
      </c>
      <c r="N121" s="281">
        <v>39</v>
      </c>
      <c r="O121" s="291">
        <v>418587</v>
      </c>
      <c r="P121" s="279">
        <v>195</v>
      </c>
      <c r="Q121" s="258">
        <f t="shared" si="6"/>
        <v>1880590.9639999999</v>
      </c>
    </row>
    <row r="122" spans="1:18" ht="36" x14ac:dyDescent="0.2">
      <c r="A122" s="227" t="s">
        <v>3944</v>
      </c>
      <c r="B122" s="228" t="s">
        <v>3945</v>
      </c>
      <c r="C122" s="229" t="s">
        <v>3522</v>
      </c>
      <c r="D122" s="279">
        <v>7</v>
      </c>
      <c r="E122" s="279">
        <v>7</v>
      </c>
      <c r="F122" s="279">
        <v>2</v>
      </c>
      <c r="G122" s="291">
        <v>338985.9</v>
      </c>
      <c r="H122" s="279">
        <v>7</v>
      </c>
      <c r="I122" s="291">
        <v>198390</v>
      </c>
      <c r="J122" s="279">
        <v>7</v>
      </c>
      <c r="K122" s="291">
        <v>211225</v>
      </c>
      <c r="L122" s="281">
        <v>7</v>
      </c>
      <c r="M122" s="291">
        <v>223857</v>
      </c>
      <c r="N122" s="281">
        <v>7</v>
      </c>
      <c r="O122" s="291">
        <v>235072</v>
      </c>
      <c r="P122" s="279">
        <v>30</v>
      </c>
      <c r="Q122" s="258">
        <f t="shared" si="6"/>
        <v>1207529.8999999999</v>
      </c>
    </row>
    <row r="123" spans="1:18" ht="36" x14ac:dyDescent="0.2">
      <c r="A123" s="227" t="s">
        <v>4104</v>
      </c>
      <c r="B123" s="228" t="s">
        <v>1318</v>
      </c>
      <c r="C123" s="229" t="s">
        <v>3292</v>
      </c>
      <c r="D123" s="279">
        <v>77.16</v>
      </c>
      <c r="E123" s="293">
        <v>83.65</v>
      </c>
      <c r="F123" s="293">
        <v>84.65</v>
      </c>
      <c r="G123" s="291">
        <v>55827708</v>
      </c>
      <c r="H123" s="293">
        <v>86.65</v>
      </c>
      <c r="I123" s="291">
        <f>101597396.25+400000000</f>
        <v>501597396.25</v>
      </c>
      <c r="J123" s="293">
        <v>88.65</v>
      </c>
      <c r="K123" s="291">
        <f>106677266.0625+400000000</f>
        <v>506677266.0625</v>
      </c>
      <c r="L123" s="293">
        <v>89.65</v>
      </c>
      <c r="M123" s="291">
        <f>112011129.365625+400000000</f>
        <v>512011129.36562502</v>
      </c>
      <c r="N123" s="293">
        <v>90.65</v>
      </c>
      <c r="O123" s="291">
        <f>117611685.833906+400000000</f>
        <v>517611685.83390599</v>
      </c>
      <c r="P123" s="293">
        <v>90.65</v>
      </c>
      <c r="Q123" s="258">
        <f t="shared" si="6"/>
        <v>2093725185.5120308</v>
      </c>
    </row>
    <row r="124" spans="1:18" ht="36" x14ac:dyDescent="0.2">
      <c r="A124" s="227" t="s">
        <v>4105</v>
      </c>
      <c r="B124" s="228" t="s">
        <v>1318</v>
      </c>
      <c r="C124" s="229" t="s">
        <v>3292</v>
      </c>
      <c r="D124" s="279">
        <v>77.16</v>
      </c>
      <c r="E124" s="293">
        <v>83.65</v>
      </c>
      <c r="F124" s="293">
        <v>84.65</v>
      </c>
      <c r="G124" s="291">
        <v>15532728.369000001</v>
      </c>
      <c r="H124" s="293">
        <v>86.65</v>
      </c>
      <c r="I124" s="291">
        <v>85280212</v>
      </c>
      <c r="J124" s="293">
        <v>88.65</v>
      </c>
      <c r="K124" s="291">
        <v>85366534</v>
      </c>
      <c r="L124" s="293">
        <v>89.65</v>
      </c>
      <c r="M124" s="291">
        <v>85499174</v>
      </c>
      <c r="N124" s="293">
        <v>90.65</v>
      </c>
      <c r="O124" s="291">
        <v>85650332</v>
      </c>
      <c r="P124" s="293">
        <v>90.65</v>
      </c>
      <c r="Q124" s="258">
        <f t="shared" si="6"/>
        <v>357328980.36900002</v>
      </c>
    </row>
    <row r="125" spans="1:18" ht="36" x14ac:dyDescent="0.2">
      <c r="A125" s="227" t="s">
        <v>4106</v>
      </c>
      <c r="B125" s="228" t="s">
        <v>1343</v>
      </c>
      <c r="C125" s="229" t="s">
        <v>3522</v>
      </c>
      <c r="D125" s="279">
        <v>2</v>
      </c>
      <c r="E125" s="279">
        <v>2</v>
      </c>
      <c r="F125" s="279">
        <v>2</v>
      </c>
      <c r="G125" s="291">
        <v>237129.7</v>
      </c>
      <c r="H125" s="279">
        <v>2</v>
      </c>
      <c r="I125" s="291">
        <v>275000</v>
      </c>
      <c r="J125" s="279">
        <v>2</v>
      </c>
      <c r="K125" s="291">
        <v>275000</v>
      </c>
      <c r="L125" s="281">
        <v>2</v>
      </c>
      <c r="M125" s="291">
        <v>275000</v>
      </c>
      <c r="N125" s="281">
        <v>2</v>
      </c>
      <c r="O125" s="291">
        <v>275000</v>
      </c>
      <c r="P125" s="279">
        <v>10</v>
      </c>
      <c r="Q125" s="258">
        <f t="shared" si="6"/>
        <v>1337129.7</v>
      </c>
    </row>
    <row r="126" spans="1:18" ht="36" x14ac:dyDescent="0.2">
      <c r="A126" s="227" t="s">
        <v>4107</v>
      </c>
      <c r="B126" s="228" t="s">
        <v>4108</v>
      </c>
      <c r="C126" s="229" t="s">
        <v>3292</v>
      </c>
      <c r="D126" s="279">
        <v>50</v>
      </c>
      <c r="E126" s="293">
        <v>60</v>
      </c>
      <c r="F126" s="293">
        <v>70</v>
      </c>
      <c r="G126" s="291">
        <v>0</v>
      </c>
      <c r="H126" s="293">
        <v>77</v>
      </c>
      <c r="I126" s="291">
        <v>220000</v>
      </c>
      <c r="J126" s="293">
        <v>84.7</v>
      </c>
      <c r="K126" s="291">
        <v>242000</v>
      </c>
      <c r="L126" s="293">
        <v>93.17</v>
      </c>
      <c r="M126" s="291">
        <v>266200</v>
      </c>
      <c r="N126" s="293">
        <v>100</v>
      </c>
      <c r="O126" s="291">
        <v>292820</v>
      </c>
      <c r="P126" s="293">
        <v>100</v>
      </c>
      <c r="Q126" s="258">
        <f t="shared" si="6"/>
        <v>1021020</v>
      </c>
    </row>
    <row r="127" spans="1:18" ht="48" x14ac:dyDescent="0.2">
      <c r="A127" s="227" t="s">
        <v>1367</v>
      </c>
      <c r="B127" s="228" t="s">
        <v>1369</v>
      </c>
      <c r="C127" s="229" t="s">
        <v>3292</v>
      </c>
      <c r="D127" s="279" t="s">
        <v>4109</v>
      </c>
      <c r="E127" s="279" t="s">
        <v>4110</v>
      </c>
      <c r="F127" s="293" t="s">
        <v>4111</v>
      </c>
      <c r="G127" s="291">
        <v>54277308.899999999</v>
      </c>
      <c r="H127" s="293" t="s">
        <v>4112</v>
      </c>
      <c r="I127" s="291">
        <v>49500000</v>
      </c>
      <c r="J127" s="293" t="s">
        <v>4113</v>
      </c>
      <c r="K127" s="291">
        <v>54450000</v>
      </c>
      <c r="L127" s="293" t="s">
        <v>4114</v>
      </c>
      <c r="M127" s="291">
        <v>59895000</v>
      </c>
      <c r="N127" s="293" t="s">
        <v>3293</v>
      </c>
      <c r="O127" s="291">
        <v>65884500</v>
      </c>
      <c r="P127" s="293" t="s">
        <v>3293</v>
      </c>
      <c r="Q127" s="258">
        <f t="shared" si="6"/>
        <v>284006808.89999998</v>
      </c>
    </row>
    <row r="128" spans="1:18" ht="60" x14ac:dyDescent="0.2">
      <c r="A128" s="227" t="s">
        <v>4115</v>
      </c>
      <c r="B128" s="228" t="s">
        <v>1431</v>
      </c>
      <c r="C128" s="229" t="s">
        <v>3291</v>
      </c>
      <c r="D128" s="279"/>
      <c r="E128" s="293" t="s">
        <v>4116</v>
      </c>
      <c r="F128" s="293">
        <v>4.3369999999999997</v>
      </c>
      <c r="G128" s="291">
        <v>45109000</v>
      </c>
      <c r="H128" s="293">
        <v>4.9139999999999997</v>
      </c>
      <c r="I128" s="291">
        <v>30000000</v>
      </c>
      <c r="J128" s="293">
        <v>5.6120000000000001</v>
      </c>
      <c r="K128" s="291">
        <v>36300000</v>
      </c>
      <c r="L128" s="294">
        <v>6.38</v>
      </c>
      <c r="M128" s="291">
        <v>39930000</v>
      </c>
      <c r="N128" s="294">
        <v>7.23</v>
      </c>
      <c r="O128" s="291">
        <v>43923000</v>
      </c>
      <c r="P128" s="279">
        <v>7.23</v>
      </c>
      <c r="Q128" s="258">
        <f t="shared" si="6"/>
        <v>195262000</v>
      </c>
    </row>
    <row r="129" spans="1:18" ht="19.5" customHeight="1" x14ac:dyDescent="0.2">
      <c r="A129" s="1071" t="s">
        <v>1399</v>
      </c>
      <c r="B129" s="228" t="s">
        <v>3495</v>
      </c>
      <c r="C129" s="229" t="s">
        <v>3292</v>
      </c>
      <c r="D129" s="279">
        <v>70.48</v>
      </c>
      <c r="E129" s="293">
        <v>72.56</v>
      </c>
      <c r="F129" s="293">
        <v>74.08</v>
      </c>
      <c r="G129" s="291">
        <v>22985221.199499998</v>
      </c>
      <c r="H129" s="293">
        <v>75.739999999999995</v>
      </c>
      <c r="I129" s="291">
        <v>55000000</v>
      </c>
      <c r="J129" s="293">
        <v>77.55</v>
      </c>
      <c r="K129" s="291">
        <v>55000000</v>
      </c>
      <c r="L129" s="294">
        <v>79.52</v>
      </c>
      <c r="M129" s="291">
        <v>60000000</v>
      </c>
      <c r="N129" s="294">
        <v>81.66</v>
      </c>
      <c r="O129" s="291">
        <v>65000000</v>
      </c>
      <c r="P129" s="294">
        <v>81.66</v>
      </c>
      <c r="Q129" s="258">
        <f t="shared" si="6"/>
        <v>257985221.19949999</v>
      </c>
    </row>
    <row r="130" spans="1:18" ht="19.5" customHeight="1" x14ac:dyDescent="0.2">
      <c r="A130" s="1072"/>
      <c r="B130" s="228" t="s">
        <v>4117</v>
      </c>
      <c r="C130" s="229" t="s">
        <v>3292</v>
      </c>
      <c r="D130" s="279">
        <v>69.25</v>
      </c>
      <c r="E130" s="293">
        <v>67.825000000000003</v>
      </c>
      <c r="F130" s="293">
        <v>68.814999999999998</v>
      </c>
      <c r="G130" s="291">
        <v>0</v>
      </c>
      <c r="H130" s="293">
        <v>69.314999999999998</v>
      </c>
      <c r="I130" s="291">
        <v>10800000</v>
      </c>
      <c r="J130" s="293">
        <v>70.314999999999998</v>
      </c>
      <c r="K130" s="291">
        <v>14400000</v>
      </c>
      <c r="L130" s="294">
        <v>71.314999999999998</v>
      </c>
      <c r="M130" s="291">
        <v>14400000</v>
      </c>
      <c r="N130" s="294">
        <v>72.314999999999998</v>
      </c>
      <c r="O130" s="291">
        <v>14400000</v>
      </c>
      <c r="P130" s="293">
        <v>72.314999999999998</v>
      </c>
      <c r="Q130" s="258">
        <f t="shared" si="6"/>
        <v>54000000</v>
      </c>
    </row>
    <row r="131" spans="1:18" ht="24" x14ac:dyDescent="0.2">
      <c r="A131" s="227" t="s">
        <v>1449</v>
      </c>
      <c r="B131" s="228" t="s">
        <v>1450</v>
      </c>
      <c r="C131" s="229" t="s">
        <v>4118</v>
      </c>
      <c r="D131" s="269">
        <v>326</v>
      </c>
      <c r="E131" s="295">
        <v>546</v>
      </c>
      <c r="F131" s="295">
        <v>507</v>
      </c>
      <c r="G131" s="291">
        <v>9087000</v>
      </c>
      <c r="H131" s="295">
        <v>466</v>
      </c>
      <c r="I131" s="291">
        <v>8265926</v>
      </c>
      <c r="J131" s="295">
        <v>422</v>
      </c>
      <c r="K131" s="291">
        <v>8800731</v>
      </c>
      <c r="L131" s="291">
        <v>376</v>
      </c>
      <c r="M131" s="291">
        <v>9327015</v>
      </c>
      <c r="N131" s="291">
        <v>328</v>
      </c>
      <c r="O131" s="291">
        <v>9794298</v>
      </c>
      <c r="P131" s="269">
        <v>328</v>
      </c>
      <c r="Q131" s="258">
        <f t="shared" si="6"/>
        <v>45274970</v>
      </c>
    </row>
    <row r="132" spans="1:18" ht="36" x14ac:dyDescent="0.2">
      <c r="A132" s="227" t="s">
        <v>1423</v>
      </c>
      <c r="B132" s="228" t="s">
        <v>1425</v>
      </c>
      <c r="C132" s="229" t="s">
        <v>3292</v>
      </c>
      <c r="D132" s="279">
        <v>19.86</v>
      </c>
      <c r="E132" s="293">
        <v>20.260000000000002</v>
      </c>
      <c r="F132" s="293">
        <v>21.846</v>
      </c>
      <c r="G132" s="291">
        <v>19064603.399999999</v>
      </c>
      <c r="H132" s="293">
        <v>24.0306</v>
      </c>
      <c r="I132" s="291">
        <v>20693481</v>
      </c>
      <c r="J132" s="293">
        <v>26.43366</v>
      </c>
      <c r="K132" s="291">
        <v>22032349</v>
      </c>
      <c r="L132" s="294">
        <v>29.077026</v>
      </c>
      <c r="M132" s="291">
        <v>23349884</v>
      </c>
      <c r="N132" s="294">
        <v>31.9847286</v>
      </c>
      <c r="O132" s="291">
        <v>24519713</v>
      </c>
      <c r="P132" s="293">
        <v>31.9847286</v>
      </c>
      <c r="Q132" s="258">
        <f t="shared" si="6"/>
        <v>109660030.40000001</v>
      </c>
    </row>
    <row r="133" spans="1:18" ht="36" x14ac:dyDescent="0.2">
      <c r="A133" s="227" t="s">
        <v>1350</v>
      </c>
      <c r="B133" s="228" t="s">
        <v>1352</v>
      </c>
      <c r="C133" s="229" t="s">
        <v>3292</v>
      </c>
      <c r="D133" s="279">
        <v>30</v>
      </c>
      <c r="E133" s="293">
        <v>35</v>
      </c>
      <c r="F133" s="293">
        <v>10</v>
      </c>
      <c r="G133" s="291">
        <v>313971.20000000001</v>
      </c>
      <c r="H133" s="293">
        <v>10</v>
      </c>
      <c r="I133" s="291">
        <v>383915</v>
      </c>
      <c r="J133" s="293">
        <v>10</v>
      </c>
      <c r="K133" s="291">
        <v>408754</v>
      </c>
      <c r="L133" s="294">
        <v>10</v>
      </c>
      <c r="M133" s="291">
        <v>433197</v>
      </c>
      <c r="N133" s="294">
        <v>10</v>
      </c>
      <c r="O133" s="291">
        <v>454901</v>
      </c>
      <c r="P133" s="279">
        <v>50</v>
      </c>
      <c r="Q133" s="258">
        <f t="shared" si="6"/>
        <v>1994738.2</v>
      </c>
    </row>
    <row r="134" spans="1:18" ht="36" x14ac:dyDescent="0.2">
      <c r="A134" s="227" t="s">
        <v>1336</v>
      </c>
      <c r="B134" s="228" t="s">
        <v>1337</v>
      </c>
      <c r="C134" s="229" t="s">
        <v>3292</v>
      </c>
      <c r="D134" s="293">
        <v>92.666666666666657</v>
      </c>
      <c r="E134" s="293">
        <v>0</v>
      </c>
      <c r="F134" s="293">
        <v>100</v>
      </c>
      <c r="G134" s="291">
        <v>22105500</v>
      </c>
      <c r="H134" s="293">
        <v>100</v>
      </c>
      <c r="I134" s="291">
        <f>23419065-18000000</f>
        <v>5419065</v>
      </c>
      <c r="J134" s="293">
        <v>100</v>
      </c>
      <c r="K134" s="291">
        <f>24934278-18000000</f>
        <v>6934278</v>
      </c>
      <c r="L134" s="294">
        <v>0</v>
      </c>
      <c r="M134" s="291">
        <v>0</v>
      </c>
      <c r="N134" s="294">
        <v>0</v>
      </c>
      <c r="O134" s="291">
        <v>0</v>
      </c>
      <c r="P134" s="279">
        <v>100</v>
      </c>
      <c r="Q134" s="258">
        <f t="shared" si="6"/>
        <v>34458843</v>
      </c>
    </row>
    <row r="135" spans="1:18" ht="24" x14ac:dyDescent="0.2">
      <c r="A135" s="227" t="s">
        <v>1470</v>
      </c>
      <c r="B135" s="228" t="s">
        <v>1472</v>
      </c>
      <c r="C135" s="229" t="s">
        <v>3292</v>
      </c>
      <c r="D135" s="279">
        <v>0</v>
      </c>
      <c r="E135" s="293">
        <v>0</v>
      </c>
      <c r="F135" s="293">
        <v>0</v>
      </c>
      <c r="G135" s="291">
        <v>219545.7</v>
      </c>
      <c r="H135" s="293">
        <v>18.18</v>
      </c>
      <c r="I135" s="291">
        <v>1586448</v>
      </c>
      <c r="J135" s="293">
        <v>36.36</v>
      </c>
      <c r="K135" s="291">
        <v>1629410</v>
      </c>
      <c r="L135" s="294">
        <v>54.55</v>
      </c>
      <c r="M135" s="291">
        <v>1678830</v>
      </c>
      <c r="N135" s="294">
        <v>72.73</v>
      </c>
      <c r="O135" s="291">
        <v>1735650</v>
      </c>
      <c r="P135" s="279">
        <v>72.73</v>
      </c>
      <c r="Q135" s="258">
        <f t="shared" si="6"/>
        <v>6849883.7000000002</v>
      </c>
    </row>
    <row r="136" spans="1:18" ht="48" x14ac:dyDescent="0.2">
      <c r="A136" s="227" t="s">
        <v>1307</v>
      </c>
      <c r="B136" s="228" t="s">
        <v>1309</v>
      </c>
      <c r="C136" s="229" t="s">
        <v>3292</v>
      </c>
      <c r="D136" s="279">
        <v>0</v>
      </c>
      <c r="E136" s="293">
        <v>87.51</v>
      </c>
      <c r="F136" s="293">
        <v>87.79</v>
      </c>
      <c r="G136" s="291">
        <v>250307.6</v>
      </c>
      <c r="H136" s="293">
        <v>88.45</v>
      </c>
      <c r="I136" s="291">
        <v>435020</v>
      </c>
      <c r="J136" s="293">
        <v>89.03</v>
      </c>
      <c r="K136" s="291">
        <v>500273</v>
      </c>
      <c r="L136" s="294">
        <v>89.69</v>
      </c>
      <c r="M136" s="291">
        <v>575314</v>
      </c>
      <c r="N136" s="294">
        <v>90.31</v>
      </c>
      <c r="O136" s="291">
        <v>661611</v>
      </c>
      <c r="P136" s="279">
        <v>90.31</v>
      </c>
      <c r="Q136" s="258">
        <f t="shared" si="6"/>
        <v>2422525.6</v>
      </c>
    </row>
    <row r="137" spans="1:18" ht="36" x14ac:dyDescent="0.2">
      <c r="A137" s="227" t="s">
        <v>1457</v>
      </c>
      <c r="B137" s="228" t="s">
        <v>4119</v>
      </c>
      <c r="C137" s="229" t="s">
        <v>3292</v>
      </c>
      <c r="D137" s="279">
        <v>0</v>
      </c>
      <c r="E137" s="293">
        <v>0</v>
      </c>
      <c r="F137" s="293">
        <v>20</v>
      </c>
      <c r="G137" s="291">
        <v>898178.1</v>
      </c>
      <c r="H137" s="293">
        <v>20</v>
      </c>
      <c r="I137" s="291">
        <v>1236430</v>
      </c>
      <c r="J137" s="293">
        <v>20</v>
      </c>
      <c r="K137" s="291">
        <v>1483710</v>
      </c>
      <c r="L137" s="294">
        <v>20</v>
      </c>
      <c r="M137" s="291">
        <v>1780450</v>
      </c>
      <c r="N137" s="294">
        <v>20</v>
      </c>
      <c r="O137" s="291">
        <v>2136540</v>
      </c>
      <c r="P137" s="279">
        <v>100</v>
      </c>
      <c r="Q137" s="258">
        <f t="shared" si="6"/>
        <v>7535308.0999999996</v>
      </c>
    </row>
    <row r="138" spans="1:18" ht="48" x14ac:dyDescent="0.2">
      <c r="A138" s="227" t="s">
        <v>1381</v>
      </c>
      <c r="B138" s="228" t="s">
        <v>1383</v>
      </c>
      <c r="C138" s="229" t="s">
        <v>3292</v>
      </c>
      <c r="D138" s="279">
        <v>10</v>
      </c>
      <c r="E138" s="293">
        <v>2</v>
      </c>
      <c r="F138" s="293">
        <v>5</v>
      </c>
      <c r="G138" s="291">
        <v>108025.60000000001</v>
      </c>
      <c r="H138" s="293">
        <v>5</v>
      </c>
      <c r="I138" s="291">
        <v>147749</v>
      </c>
      <c r="J138" s="293">
        <v>5</v>
      </c>
      <c r="K138" s="291">
        <v>157309</v>
      </c>
      <c r="L138" s="294">
        <v>5</v>
      </c>
      <c r="M138" s="291">
        <v>166716</v>
      </c>
      <c r="N138" s="294">
        <v>5</v>
      </c>
      <c r="O138" s="291">
        <v>175068</v>
      </c>
      <c r="P138" s="279">
        <v>25</v>
      </c>
      <c r="Q138" s="258">
        <f t="shared" si="6"/>
        <v>754867.6</v>
      </c>
    </row>
    <row r="139" spans="1:18" ht="48" x14ac:dyDescent="0.2">
      <c r="A139" s="227" t="s">
        <v>1387</v>
      </c>
      <c r="B139" s="228" t="s">
        <v>1389</v>
      </c>
      <c r="C139" s="229" t="s">
        <v>3292</v>
      </c>
      <c r="D139" s="279">
        <v>10</v>
      </c>
      <c r="E139" s="293">
        <v>2</v>
      </c>
      <c r="F139" s="293">
        <v>5</v>
      </c>
      <c r="G139" s="291">
        <v>89739.1</v>
      </c>
      <c r="H139" s="293">
        <v>5</v>
      </c>
      <c r="I139" s="291">
        <v>94917</v>
      </c>
      <c r="J139" s="293">
        <v>5</v>
      </c>
      <c r="K139" s="291">
        <v>101058</v>
      </c>
      <c r="L139" s="294">
        <v>5</v>
      </c>
      <c r="M139" s="291">
        <v>107102</v>
      </c>
      <c r="N139" s="294">
        <v>5</v>
      </c>
      <c r="O139" s="291">
        <v>112467</v>
      </c>
      <c r="P139" s="279">
        <v>25</v>
      </c>
      <c r="Q139" s="258">
        <f t="shared" si="6"/>
        <v>505283.1</v>
      </c>
    </row>
    <row r="140" spans="1:18" ht="48" x14ac:dyDescent="0.2">
      <c r="A140" s="227" t="s">
        <v>1393</v>
      </c>
      <c r="B140" s="228" t="s">
        <v>1395</v>
      </c>
      <c r="C140" s="229" t="s">
        <v>3292</v>
      </c>
      <c r="D140" s="279">
        <v>10</v>
      </c>
      <c r="E140" s="293">
        <v>2</v>
      </c>
      <c r="F140" s="293">
        <v>5</v>
      </c>
      <c r="G140" s="291">
        <v>147552.9</v>
      </c>
      <c r="H140" s="293">
        <v>5</v>
      </c>
      <c r="I140" s="291">
        <v>112172</v>
      </c>
      <c r="J140" s="293">
        <v>5</v>
      </c>
      <c r="K140" s="291">
        <v>119430</v>
      </c>
      <c r="L140" s="294">
        <v>5</v>
      </c>
      <c r="M140" s="291">
        <v>126572</v>
      </c>
      <c r="N140" s="294">
        <v>5</v>
      </c>
      <c r="O140" s="291">
        <v>132913</v>
      </c>
      <c r="P140" s="279">
        <v>25</v>
      </c>
      <c r="Q140" s="258">
        <f t="shared" si="6"/>
        <v>638639.9</v>
      </c>
    </row>
    <row r="141" spans="1:18" ht="24" x14ac:dyDescent="0.2">
      <c r="A141" s="227" t="s">
        <v>1414</v>
      </c>
      <c r="B141" s="228" t="s">
        <v>1416</v>
      </c>
      <c r="C141" s="229" t="s">
        <v>4120</v>
      </c>
      <c r="D141" s="279">
        <v>110</v>
      </c>
      <c r="E141" s="293">
        <v>110</v>
      </c>
      <c r="F141" s="293">
        <v>110</v>
      </c>
      <c r="G141" s="291">
        <v>409650</v>
      </c>
      <c r="H141" s="293">
        <v>110</v>
      </c>
      <c r="I141" s="291">
        <v>372363</v>
      </c>
      <c r="J141" s="293">
        <v>110</v>
      </c>
      <c r="K141" s="291">
        <v>396455</v>
      </c>
      <c r="L141" s="294">
        <v>110</v>
      </c>
      <c r="M141" s="291">
        <v>420163</v>
      </c>
      <c r="N141" s="294">
        <v>110</v>
      </c>
      <c r="O141" s="291">
        <v>441213</v>
      </c>
      <c r="P141" s="279">
        <v>110</v>
      </c>
      <c r="Q141" s="258">
        <f t="shared" si="6"/>
        <v>2039844</v>
      </c>
    </row>
    <row r="142" spans="1:18" x14ac:dyDescent="0.2">
      <c r="A142" s="227"/>
      <c r="B142" s="228"/>
      <c r="C142" s="229"/>
      <c r="D142" s="229"/>
      <c r="E142" s="229"/>
      <c r="F142" s="229"/>
      <c r="G142" s="265"/>
      <c r="H142" s="229"/>
      <c r="I142" s="230"/>
      <c r="J142" s="229"/>
      <c r="K142" s="230"/>
      <c r="L142" s="229"/>
      <c r="M142" s="230"/>
      <c r="N142" s="229"/>
      <c r="O142" s="230"/>
      <c r="P142" s="229"/>
      <c r="Q142" s="230"/>
    </row>
    <row r="143" spans="1:18" ht="24" x14ac:dyDescent="0.2">
      <c r="A143" s="237" t="s">
        <v>4121</v>
      </c>
      <c r="B143" s="238"/>
      <c r="C143" s="239"/>
      <c r="D143" s="239"/>
      <c r="E143" s="239"/>
      <c r="F143" s="239"/>
      <c r="G143" s="240">
        <f>+G144</f>
        <v>189166700</v>
      </c>
      <c r="H143" s="239"/>
      <c r="I143" s="240">
        <f>+I144</f>
        <v>199464187.01382452</v>
      </c>
      <c r="J143" s="239"/>
      <c r="K143" s="240">
        <f>+K144</f>
        <v>212361177.09917662</v>
      </c>
      <c r="L143" s="239"/>
      <c r="M143" s="240">
        <f>+M144</f>
        <v>225065151.50840133</v>
      </c>
      <c r="N143" s="239"/>
      <c r="O143" s="240">
        <f>+O144</f>
        <v>236338350.12596738</v>
      </c>
      <c r="P143" s="239"/>
      <c r="Q143" s="240">
        <f>+Q144</f>
        <v>1062395565.7473699</v>
      </c>
      <c r="R143" s="236">
        <f>O143+M143+K143+I143+G143</f>
        <v>1062395565.7473698</v>
      </c>
    </row>
    <row r="144" spans="1:18" ht="24" x14ac:dyDescent="0.2">
      <c r="A144" s="241" t="s">
        <v>2966</v>
      </c>
      <c r="B144" s="242"/>
      <c r="C144" s="243"/>
      <c r="D144" s="243"/>
      <c r="E144" s="243"/>
      <c r="F144" s="243"/>
      <c r="G144" s="244">
        <f>SUM(G145:G152)</f>
        <v>189166700</v>
      </c>
      <c r="H144" s="243"/>
      <c r="I144" s="244">
        <f>SUM(I145:I152)</f>
        <v>199464187.01382452</v>
      </c>
      <c r="J144" s="243"/>
      <c r="K144" s="244">
        <f>SUM(K145:K152)</f>
        <v>212361177.09917662</v>
      </c>
      <c r="L144" s="243"/>
      <c r="M144" s="244">
        <f>SUM(M145:M152)</f>
        <v>225065151.50840133</v>
      </c>
      <c r="N144" s="243"/>
      <c r="O144" s="244">
        <f>SUM(O145:O152)</f>
        <v>236338350.12596738</v>
      </c>
      <c r="P144" s="243"/>
      <c r="Q144" s="244">
        <f>SUM(Q145:Q152)</f>
        <v>1062395565.7473699</v>
      </c>
    </row>
    <row r="145" spans="1:18" ht="36" x14ac:dyDescent="0.2">
      <c r="A145" s="245" t="s">
        <v>3933</v>
      </c>
      <c r="B145" s="246" t="s">
        <v>3934</v>
      </c>
      <c r="C145" s="256" t="s">
        <v>3292</v>
      </c>
      <c r="D145" s="256">
        <v>100</v>
      </c>
      <c r="E145" s="256">
        <v>100</v>
      </c>
      <c r="F145" s="256">
        <v>100</v>
      </c>
      <c r="G145" s="264">
        <v>1347130.26</v>
      </c>
      <c r="H145" s="256">
        <v>100</v>
      </c>
      <c r="I145" s="264">
        <v>1620462.70359753</v>
      </c>
      <c r="J145" s="256">
        <v>100</v>
      </c>
      <c r="K145" s="264">
        <v>1712307.22806668</v>
      </c>
      <c r="L145" s="256">
        <v>100</v>
      </c>
      <c r="M145" s="264">
        <v>1702777.2122072901</v>
      </c>
      <c r="N145" s="256">
        <v>100</v>
      </c>
      <c r="O145" s="264">
        <v>1883058.0807994499</v>
      </c>
      <c r="P145" s="256">
        <v>100</v>
      </c>
      <c r="Q145" s="258">
        <f t="shared" ref="Q145:Q152" si="7">G145+I145+K145+M145+O145</f>
        <v>8265735.4846709501</v>
      </c>
    </row>
    <row r="146" spans="1:18" ht="60" x14ac:dyDescent="0.2">
      <c r="A146" s="245" t="s">
        <v>3935</v>
      </c>
      <c r="B146" s="246" t="s">
        <v>3936</v>
      </c>
      <c r="C146" s="256" t="s">
        <v>3292</v>
      </c>
      <c r="D146" s="256">
        <v>100</v>
      </c>
      <c r="E146" s="256">
        <v>100</v>
      </c>
      <c r="F146" s="256">
        <v>100</v>
      </c>
      <c r="G146" s="264">
        <v>790311.7</v>
      </c>
      <c r="H146" s="256">
        <v>100</v>
      </c>
      <c r="I146" s="264">
        <v>933333.14334929804</v>
      </c>
      <c r="J146" s="256">
        <v>100</v>
      </c>
      <c r="K146" s="264">
        <v>987214.94262601004</v>
      </c>
      <c r="L146" s="256">
        <v>100</v>
      </c>
      <c r="M146" s="264">
        <v>1040290.3497252</v>
      </c>
      <c r="N146" s="256">
        <v>100</v>
      </c>
      <c r="O146" s="264">
        <v>1087388.17806331</v>
      </c>
      <c r="P146" s="256">
        <v>100</v>
      </c>
      <c r="Q146" s="258">
        <f t="shared" si="7"/>
        <v>4838538.3137638178</v>
      </c>
    </row>
    <row r="147" spans="1:18" ht="48" x14ac:dyDescent="0.2">
      <c r="A147" s="245" t="s">
        <v>3940</v>
      </c>
      <c r="B147" s="246" t="s">
        <v>4075</v>
      </c>
      <c r="C147" s="256" t="s">
        <v>3292</v>
      </c>
      <c r="D147" s="256">
        <v>100</v>
      </c>
      <c r="E147" s="256">
        <v>100</v>
      </c>
      <c r="F147" s="256">
        <v>100</v>
      </c>
      <c r="G147" s="264">
        <v>61492</v>
      </c>
      <c r="H147" s="256">
        <v>100</v>
      </c>
      <c r="I147" s="264">
        <v>64839.381285681389</v>
      </c>
      <c r="J147" s="256">
        <v>100</v>
      </c>
      <c r="K147" s="264">
        <v>69031.777274660868</v>
      </c>
      <c r="L147" s="256">
        <v>100</v>
      </c>
      <c r="M147" s="264">
        <v>73161.430085499276</v>
      </c>
      <c r="N147" s="256">
        <v>100</v>
      </c>
      <c r="O147" s="264">
        <v>76825.983780158</v>
      </c>
      <c r="P147" s="256">
        <v>100</v>
      </c>
      <c r="Q147" s="258">
        <f t="shared" si="7"/>
        <v>345350.57242599956</v>
      </c>
    </row>
    <row r="148" spans="1:18" ht="60" x14ac:dyDescent="0.2">
      <c r="A148" s="245" t="s">
        <v>3942</v>
      </c>
      <c r="B148" s="253" t="s">
        <v>4122</v>
      </c>
      <c r="C148" s="256" t="s">
        <v>3522</v>
      </c>
      <c r="D148" s="256">
        <v>7</v>
      </c>
      <c r="E148" s="256">
        <v>6</v>
      </c>
      <c r="F148" s="256">
        <v>7</v>
      </c>
      <c r="G148" s="264">
        <v>314980.53999999998</v>
      </c>
      <c r="H148" s="256">
        <v>6</v>
      </c>
      <c r="I148" s="264">
        <v>432126.83488307102</v>
      </c>
      <c r="J148" s="256">
        <v>6</v>
      </c>
      <c r="K148" s="264">
        <v>453601.54952078999</v>
      </c>
      <c r="L148" s="256">
        <v>6</v>
      </c>
      <c r="M148" s="264">
        <v>474754.87470732501</v>
      </c>
      <c r="N148" s="256">
        <v>6</v>
      </c>
      <c r="O148" s="264">
        <v>493525.82217370399</v>
      </c>
      <c r="P148" s="256">
        <v>31</v>
      </c>
      <c r="Q148" s="258">
        <f t="shared" si="7"/>
        <v>2168989.62128489</v>
      </c>
    </row>
    <row r="149" spans="1:18" ht="60" x14ac:dyDescent="0.2">
      <c r="A149" s="296" t="s">
        <v>3944</v>
      </c>
      <c r="B149" s="253" t="s">
        <v>4123</v>
      </c>
      <c r="C149" s="256" t="s">
        <v>3522</v>
      </c>
      <c r="D149" s="256">
        <v>1</v>
      </c>
      <c r="E149" s="256">
        <v>1</v>
      </c>
      <c r="F149" s="256">
        <v>1</v>
      </c>
      <c r="G149" s="264">
        <v>32641.8</v>
      </c>
      <c r="H149" s="256">
        <v>1</v>
      </c>
      <c r="I149" s="264">
        <v>34418.690497153373</v>
      </c>
      <c r="J149" s="256">
        <v>1</v>
      </c>
      <c r="K149" s="264">
        <v>36644.14017179513</v>
      </c>
      <c r="L149" s="256">
        <v>1</v>
      </c>
      <c r="M149" s="264">
        <v>38836.283883510885</v>
      </c>
      <c r="N149" s="256">
        <v>1</v>
      </c>
      <c r="O149" s="264">
        <v>40781.539018980722</v>
      </c>
      <c r="P149" s="256">
        <v>5</v>
      </c>
      <c r="Q149" s="258">
        <f t="shared" si="7"/>
        <v>183322.4535714401</v>
      </c>
    </row>
    <row r="150" spans="1:18" ht="36" x14ac:dyDescent="0.2">
      <c r="A150" s="296" t="s">
        <v>2967</v>
      </c>
      <c r="B150" s="253" t="s">
        <v>3497</v>
      </c>
      <c r="C150" s="256" t="s">
        <v>3292</v>
      </c>
      <c r="D150" s="297" t="s">
        <v>4086</v>
      </c>
      <c r="E150" s="297">
        <v>92.01</v>
      </c>
      <c r="F150" s="297">
        <v>92.37</v>
      </c>
      <c r="G150" s="264">
        <v>17040482.100000001</v>
      </c>
      <c r="H150" s="297">
        <v>92.74</v>
      </c>
      <c r="I150" s="264">
        <v>110252918.55223</v>
      </c>
      <c r="J150" s="256">
        <v>93.1</v>
      </c>
      <c r="K150" s="264">
        <v>111414702.992585</v>
      </c>
      <c r="L150" s="256">
        <v>93.46</v>
      </c>
      <c r="M150" s="264">
        <v>112559100.228035</v>
      </c>
      <c r="N150" s="256">
        <v>93.82</v>
      </c>
      <c r="O150" s="264">
        <v>113574610.564962</v>
      </c>
      <c r="P150" s="297">
        <v>93.82</v>
      </c>
      <c r="Q150" s="258">
        <f t="shared" si="7"/>
        <v>464841814.43781197</v>
      </c>
    </row>
    <row r="151" spans="1:18" ht="48" x14ac:dyDescent="0.2">
      <c r="A151" s="296" t="s">
        <v>4124</v>
      </c>
      <c r="B151" s="253" t="s">
        <v>2983</v>
      </c>
      <c r="C151" s="256" t="s">
        <v>3292</v>
      </c>
      <c r="D151" s="256" t="s">
        <v>4086</v>
      </c>
      <c r="E151" s="256">
        <v>20</v>
      </c>
      <c r="F151" s="256">
        <v>75</v>
      </c>
      <c r="G151" s="264">
        <v>1154461.7</v>
      </c>
      <c r="H151" s="256">
        <v>100</v>
      </c>
      <c r="I151" s="264">
        <v>1217306.0291747858</v>
      </c>
      <c r="J151" s="256"/>
      <c r="K151" s="264">
        <v>1296014.8140656729</v>
      </c>
      <c r="L151" s="256"/>
      <c r="M151" s="264">
        <v>1373545.6474165202</v>
      </c>
      <c r="N151" s="256"/>
      <c r="O151" s="264">
        <v>1442344.6275777931</v>
      </c>
      <c r="P151" s="256">
        <v>100</v>
      </c>
      <c r="Q151" s="258">
        <f t="shared" si="7"/>
        <v>6483672.8182347715</v>
      </c>
    </row>
    <row r="152" spans="1:18" ht="36" x14ac:dyDescent="0.2">
      <c r="A152" s="296" t="s">
        <v>2989</v>
      </c>
      <c r="B152" s="253" t="s">
        <v>2990</v>
      </c>
      <c r="C152" s="247" t="s">
        <v>3292</v>
      </c>
      <c r="D152" s="297" t="s">
        <v>4125</v>
      </c>
      <c r="E152" s="256">
        <v>0</v>
      </c>
      <c r="F152" s="255" t="s">
        <v>4126</v>
      </c>
      <c r="G152" s="298">
        <v>168425199.90000001</v>
      </c>
      <c r="H152" s="297" t="s">
        <v>4126</v>
      </c>
      <c r="I152" s="298">
        <v>84908781.678807005</v>
      </c>
      <c r="J152" s="297" t="s">
        <v>4126</v>
      </c>
      <c r="K152" s="298">
        <v>96391659.654865995</v>
      </c>
      <c r="L152" s="297" t="s">
        <v>4126</v>
      </c>
      <c r="M152" s="298">
        <v>107802685.48234101</v>
      </c>
      <c r="N152" s="297" t="s">
        <v>4126</v>
      </c>
      <c r="O152" s="298">
        <v>117739815.329592</v>
      </c>
      <c r="P152" s="297" t="s">
        <v>3498</v>
      </c>
      <c r="Q152" s="258">
        <f t="shared" si="7"/>
        <v>575268142.04560602</v>
      </c>
    </row>
    <row r="153" spans="1:18" x14ac:dyDescent="0.2">
      <c r="A153" s="299"/>
      <c r="B153" s="299"/>
      <c r="C153" s="229"/>
      <c r="D153" s="300"/>
      <c r="E153" s="300"/>
      <c r="F153" s="229"/>
      <c r="G153" s="301"/>
      <c r="H153" s="229"/>
      <c r="I153" s="301"/>
      <c r="J153" s="229"/>
      <c r="K153" s="301"/>
      <c r="L153" s="227"/>
      <c r="M153" s="301"/>
      <c r="N153" s="227"/>
      <c r="O153" s="301"/>
      <c r="P153" s="300"/>
      <c r="Q153" s="264"/>
    </row>
    <row r="154" spans="1:18" ht="48" x14ac:dyDescent="0.2">
      <c r="A154" s="237" t="s">
        <v>4127</v>
      </c>
      <c r="B154" s="238"/>
      <c r="C154" s="239"/>
      <c r="D154" s="239"/>
      <c r="E154" s="239"/>
      <c r="F154" s="239"/>
      <c r="G154" s="240">
        <f>+G155+G166+G176</f>
        <v>22103810.199999999</v>
      </c>
      <c r="H154" s="239"/>
      <c r="I154" s="302">
        <f>+I155+I166+I176</f>
        <v>23722197.290274799</v>
      </c>
      <c r="J154" s="239"/>
      <c r="K154" s="302">
        <f>+K155+K166+K176</f>
        <v>25256251.686289169</v>
      </c>
      <c r="L154" s="239"/>
      <c r="M154" s="302">
        <f>+M155+M166+M176</f>
        <v>26767142.529292516</v>
      </c>
      <c r="N154" s="239"/>
      <c r="O154" s="302">
        <f>+O155+O166+O176</f>
        <v>28107869.982389309</v>
      </c>
      <c r="P154" s="239"/>
      <c r="Q154" s="302">
        <f>+Q155+Q166+Q176</f>
        <v>125957271.68824579</v>
      </c>
      <c r="R154" s="236">
        <f>O154+M154+K154+I154+G154</f>
        <v>125957271.68824579</v>
      </c>
    </row>
    <row r="155" spans="1:18" ht="24" x14ac:dyDescent="0.2">
      <c r="A155" s="241" t="s">
        <v>92</v>
      </c>
      <c r="B155" s="242"/>
      <c r="C155" s="243"/>
      <c r="D155" s="243"/>
      <c r="E155" s="243"/>
      <c r="F155" s="243"/>
      <c r="G155" s="244">
        <f>SUM(G156:G164)</f>
        <v>11317327.5</v>
      </c>
      <c r="H155" s="243"/>
      <c r="I155" s="244">
        <f>SUM(I156:I164)</f>
        <v>11933192.429261908</v>
      </c>
      <c r="J155" s="243"/>
      <c r="K155" s="244">
        <f>SUM(K156:K164)</f>
        <v>12704989.77630252</v>
      </c>
      <c r="L155" s="243"/>
      <c r="M155" s="244">
        <f>SUM(M156:M164)</f>
        <v>13465033.901091989</v>
      </c>
      <c r="N155" s="243"/>
      <c r="O155" s="244">
        <f>SUM(O156:O164)</f>
        <v>14139478.614287</v>
      </c>
      <c r="P155" s="243"/>
      <c r="Q155" s="244">
        <f>SUM(Q156:Q164)</f>
        <v>63560022.220943414</v>
      </c>
    </row>
    <row r="156" spans="1:18" ht="60" x14ac:dyDescent="0.2">
      <c r="A156" s="303" t="s">
        <v>3933</v>
      </c>
      <c r="B156" s="228" t="s">
        <v>4128</v>
      </c>
      <c r="C156" s="304" t="s">
        <v>3342</v>
      </c>
      <c r="D156" s="304">
        <v>1</v>
      </c>
      <c r="E156" s="304">
        <v>1</v>
      </c>
      <c r="F156" s="304">
        <v>1</v>
      </c>
      <c r="G156" s="291">
        <v>1045476.18</v>
      </c>
      <c r="H156" s="304">
        <v>1</v>
      </c>
      <c r="I156" s="291">
        <v>1074681.68</v>
      </c>
      <c r="J156" s="304">
        <v>1</v>
      </c>
      <c r="K156" s="291">
        <v>1173666.1485026227</v>
      </c>
      <c r="L156" s="305">
        <v>1</v>
      </c>
      <c r="M156" s="291">
        <v>1243877.780022196</v>
      </c>
      <c r="N156" s="305">
        <v>1</v>
      </c>
      <c r="O156" s="291">
        <v>1306181.8780853048</v>
      </c>
      <c r="P156" s="304">
        <v>1</v>
      </c>
      <c r="Q156" s="258">
        <f t="shared" ref="Q156:Q164" si="8">G156+I156+K156+M156+O156</f>
        <v>5843883.6666101236</v>
      </c>
    </row>
    <row r="157" spans="1:18" ht="36" x14ac:dyDescent="0.2">
      <c r="A157" s="303" t="s">
        <v>3935</v>
      </c>
      <c r="B157" s="299" t="s">
        <v>4129</v>
      </c>
      <c r="C157" s="304" t="s">
        <v>3342</v>
      </c>
      <c r="D157" s="304">
        <v>1</v>
      </c>
      <c r="E157" s="304">
        <v>1</v>
      </c>
      <c r="F157" s="304">
        <v>1</v>
      </c>
      <c r="G157" s="291">
        <v>413161</v>
      </c>
      <c r="H157" s="304">
        <v>1</v>
      </c>
      <c r="I157" s="291">
        <v>495448.32000000001</v>
      </c>
      <c r="J157" s="304">
        <v>1</v>
      </c>
      <c r="K157" s="291">
        <v>463820.30395134597</v>
      </c>
      <c r="L157" s="305">
        <v>1</v>
      </c>
      <c r="M157" s="291">
        <v>491567.18948082632</v>
      </c>
      <c r="N157" s="305">
        <v>1</v>
      </c>
      <c r="O157" s="291">
        <v>516189.10239696002</v>
      </c>
      <c r="P157" s="304">
        <v>1</v>
      </c>
      <c r="Q157" s="258">
        <f t="shared" si="8"/>
        <v>2380185.9158291323</v>
      </c>
    </row>
    <row r="158" spans="1:18" ht="36" x14ac:dyDescent="0.2">
      <c r="A158" s="303" t="s">
        <v>3940</v>
      </c>
      <c r="B158" s="228" t="s">
        <v>4130</v>
      </c>
      <c r="C158" s="304" t="s">
        <v>3372</v>
      </c>
      <c r="D158" s="304">
        <v>58</v>
      </c>
      <c r="E158" s="304">
        <v>53</v>
      </c>
      <c r="F158" s="304">
        <v>65</v>
      </c>
      <c r="G158" s="291">
        <v>15600</v>
      </c>
      <c r="H158" s="304">
        <v>65</v>
      </c>
      <c r="I158" s="291">
        <v>16416</v>
      </c>
      <c r="J158" s="304">
        <v>65</v>
      </c>
      <c r="K158" s="291">
        <v>17512.777686279675</v>
      </c>
      <c r="L158" s="305">
        <v>65</v>
      </c>
      <c r="M158" s="291">
        <v>18560.435655594043</v>
      </c>
      <c r="N158" s="305">
        <v>65</v>
      </c>
      <c r="O158" s="291">
        <v>19490.101915216044</v>
      </c>
      <c r="P158" s="304">
        <v>65</v>
      </c>
      <c r="Q158" s="258">
        <f t="shared" si="8"/>
        <v>87579.315257089766</v>
      </c>
    </row>
    <row r="159" spans="1:18" ht="48" x14ac:dyDescent="0.2">
      <c r="A159" s="303" t="s">
        <v>4131</v>
      </c>
      <c r="B159" s="299" t="s">
        <v>4132</v>
      </c>
      <c r="C159" s="304" t="s">
        <v>3522</v>
      </c>
      <c r="D159" s="304">
        <v>11</v>
      </c>
      <c r="E159" s="304">
        <v>11</v>
      </c>
      <c r="F159" s="304">
        <v>11</v>
      </c>
      <c r="G159" s="291">
        <v>248890.38</v>
      </c>
      <c r="H159" s="304">
        <v>11</v>
      </c>
      <c r="I159" s="291">
        <v>230340</v>
      </c>
      <c r="J159" s="304">
        <v>11</v>
      </c>
      <c r="K159" s="291">
        <v>279407.81366626086</v>
      </c>
      <c r="L159" s="305">
        <v>11</v>
      </c>
      <c r="M159" s="291">
        <v>296122.68482604809</v>
      </c>
      <c r="N159" s="305">
        <v>11</v>
      </c>
      <c r="O159" s="291">
        <v>310955.05589210568</v>
      </c>
      <c r="P159" s="306">
        <v>55</v>
      </c>
      <c r="Q159" s="258">
        <f t="shared" si="8"/>
        <v>1365715.9343844147</v>
      </c>
    </row>
    <row r="160" spans="1:18" ht="36" x14ac:dyDescent="0.2">
      <c r="A160" s="303" t="s">
        <v>3944</v>
      </c>
      <c r="B160" s="228" t="s">
        <v>4133</v>
      </c>
      <c r="C160" s="304" t="s">
        <v>3522</v>
      </c>
      <c r="D160" s="304">
        <v>2</v>
      </c>
      <c r="E160" s="304">
        <v>2</v>
      </c>
      <c r="F160" s="304">
        <v>2</v>
      </c>
      <c r="G160" s="291">
        <v>19700</v>
      </c>
      <c r="H160" s="304">
        <v>2</v>
      </c>
      <c r="I160" s="291">
        <v>20772</v>
      </c>
      <c r="J160" s="304">
        <v>2</v>
      </c>
      <c r="K160" s="291">
        <v>22115.494898699333</v>
      </c>
      <c r="L160" s="305">
        <v>2</v>
      </c>
      <c r="M160" s="291">
        <v>23438.4988727694</v>
      </c>
      <c r="N160" s="305">
        <v>2</v>
      </c>
      <c r="O160" s="291">
        <v>24612.500495497185</v>
      </c>
      <c r="P160" s="306">
        <v>10</v>
      </c>
      <c r="Q160" s="258">
        <f t="shared" si="8"/>
        <v>110638.49426696591</v>
      </c>
    </row>
    <row r="161" spans="1:17" ht="60" x14ac:dyDescent="0.2">
      <c r="A161" s="303" t="s">
        <v>93</v>
      </c>
      <c r="B161" s="228" t="s">
        <v>4134</v>
      </c>
      <c r="C161" s="304" t="s">
        <v>3292</v>
      </c>
      <c r="D161" s="307">
        <v>7.5</v>
      </c>
      <c r="E161" s="307">
        <v>7.4626865671641784</v>
      </c>
      <c r="F161" s="295">
        <v>20</v>
      </c>
      <c r="G161" s="291">
        <v>521000</v>
      </c>
      <c r="H161" s="295">
        <v>20</v>
      </c>
      <c r="I161" s="291">
        <v>549200</v>
      </c>
      <c r="J161" s="295">
        <v>20</v>
      </c>
      <c r="K161" s="291">
        <v>584881.87016357109</v>
      </c>
      <c r="L161" s="291">
        <v>20</v>
      </c>
      <c r="M161" s="291">
        <v>619870.96003618557</v>
      </c>
      <c r="N161" s="291">
        <v>20</v>
      </c>
      <c r="O161" s="291">
        <v>650919.42934792035</v>
      </c>
      <c r="P161" s="304">
        <v>100</v>
      </c>
      <c r="Q161" s="258">
        <f t="shared" si="8"/>
        <v>2925872.2595476769</v>
      </c>
    </row>
    <row r="162" spans="1:17" ht="36" x14ac:dyDescent="0.2">
      <c r="A162" s="303" t="s">
        <v>4135</v>
      </c>
      <c r="B162" s="228" t="s">
        <v>4136</v>
      </c>
      <c r="C162" s="304" t="s">
        <v>3521</v>
      </c>
      <c r="D162" s="229">
        <v>26</v>
      </c>
      <c r="E162" s="229">
        <v>13</v>
      </c>
      <c r="F162" s="304">
        <v>24</v>
      </c>
      <c r="G162" s="291">
        <v>5805000</v>
      </c>
      <c r="H162" s="304">
        <v>21</v>
      </c>
      <c r="I162" s="291">
        <v>6120999</v>
      </c>
      <c r="J162" s="304">
        <v>19</v>
      </c>
      <c r="K162" s="291">
        <v>6516774.0044136867</v>
      </c>
      <c r="L162" s="305">
        <v>17</v>
      </c>
      <c r="M162" s="291">
        <v>6906623.6526104761</v>
      </c>
      <c r="N162" s="305">
        <v>15</v>
      </c>
      <c r="O162" s="291">
        <v>7252566.770373662</v>
      </c>
      <c r="P162" s="304">
        <v>15</v>
      </c>
      <c r="Q162" s="258">
        <f t="shared" si="8"/>
        <v>32601963.427397825</v>
      </c>
    </row>
    <row r="163" spans="1:17" ht="36" x14ac:dyDescent="0.2">
      <c r="A163" s="303" t="s">
        <v>4137</v>
      </c>
      <c r="B163" s="299" t="s">
        <v>4138</v>
      </c>
      <c r="C163" s="304" t="s">
        <v>4139</v>
      </c>
      <c r="D163" s="304">
        <v>0</v>
      </c>
      <c r="E163" s="304">
        <v>0</v>
      </c>
      <c r="F163" s="308">
        <v>10</v>
      </c>
      <c r="G163" s="291">
        <v>2000000</v>
      </c>
      <c r="H163" s="308">
        <v>10</v>
      </c>
      <c r="I163" s="291">
        <v>2108872.0902127563</v>
      </c>
      <c r="J163" s="308">
        <v>10</v>
      </c>
      <c r="K163" s="291">
        <v>2245227.9084973941</v>
      </c>
      <c r="L163" s="309">
        <v>10</v>
      </c>
      <c r="M163" s="291">
        <v>2379543.032768467</v>
      </c>
      <c r="N163" s="309">
        <v>10</v>
      </c>
      <c r="O163" s="291">
        <v>2498731.0147712878</v>
      </c>
      <c r="P163" s="304">
        <v>50</v>
      </c>
      <c r="Q163" s="258">
        <f>G163+I163+K163+M163+O163</f>
        <v>11232374.046249906</v>
      </c>
    </row>
    <row r="164" spans="1:17" ht="96" x14ac:dyDescent="0.2">
      <c r="A164" s="303" t="s">
        <v>115</v>
      </c>
      <c r="B164" s="299" t="s">
        <v>4140</v>
      </c>
      <c r="C164" s="304" t="s">
        <v>3292</v>
      </c>
      <c r="D164" s="304">
        <v>18.5</v>
      </c>
      <c r="E164" s="304">
        <v>18.5</v>
      </c>
      <c r="F164" s="308">
        <v>20</v>
      </c>
      <c r="G164" s="291">
        <v>1248499.94</v>
      </c>
      <c r="H164" s="308">
        <v>20</v>
      </c>
      <c r="I164" s="291">
        <v>1316463.3390491502</v>
      </c>
      <c r="J164" s="308">
        <v>20</v>
      </c>
      <c r="K164" s="291">
        <v>1401583.4545226612</v>
      </c>
      <c r="L164" s="309">
        <v>20</v>
      </c>
      <c r="M164" s="291">
        <v>1485429.6668194246</v>
      </c>
      <c r="N164" s="309">
        <v>20</v>
      </c>
      <c r="O164" s="291">
        <v>1559832.7610090459</v>
      </c>
      <c r="P164" s="304">
        <v>100</v>
      </c>
      <c r="Q164" s="258">
        <f t="shared" si="8"/>
        <v>7011809.1614002818</v>
      </c>
    </row>
    <row r="165" spans="1:17" x14ac:dyDescent="0.2">
      <c r="A165" s="227"/>
      <c r="B165" s="228"/>
      <c r="C165" s="229"/>
      <c r="D165" s="229"/>
      <c r="E165" s="229"/>
      <c r="F165" s="229"/>
      <c r="G165" s="265"/>
      <c r="H165" s="279"/>
      <c r="I165" s="310"/>
      <c r="J165" s="279"/>
      <c r="K165" s="310"/>
      <c r="L165" s="279"/>
      <c r="M165" s="310"/>
      <c r="N165" s="279"/>
      <c r="O165" s="310"/>
      <c r="P165" s="229"/>
      <c r="Q165" s="230"/>
    </row>
    <row r="166" spans="1:17" x14ac:dyDescent="0.2">
      <c r="A166" s="241" t="s">
        <v>1750</v>
      </c>
      <c r="B166" s="242"/>
      <c r="C166" s="243"/>
      <c r="D166" s="243"/>
      <c r="E166" s="243"/>
      <c r="F166" s="243"/>
      <c r="G166" s="244">
        <f>SUM(G167:G174)</f>
        <v>3901245.9</v>
      </c>
      <c r="H166" s="311"/>
      <c r="I166" s="274">
        <f>SUM(I167:I174)</f>
        <v>4528963</v>
      </c>
      <c r="J166" s="311"/>
      <c r="K166" s="274">
        <f>SUM(K167:K174)</f>
        <v>4821799</v>
      </c>
      <c r="L166" s="311"/>
      <c r="M166" s="274">
        <f>SUM(M167:M174)</f>
        <v>5110250</v>
      </c>
      <c r="N166" s="311"/>
      <c r="O166" s="274">
        <f>SUM(O167:O174)</f>
        <v>5366214</v>
      </c>
      <c r="P166" s="311"/>
      <c r="Q166" s="274">
        <f>SUM(Q167:Q174)</f>
        <v>23728471.899999999</v>
      </c>
    </row>
    <row r="167" spans="1:17" ht="36" x14ac:dyDescent="0.2">
      <c r="A167" s="227" t="s">
        <v>3933</v>
      </c>
      <c r="B167" s="246" t="s">
        <v>4141</v>
      </c>
      <c r="C167" s="304" t="s">
        <v>3292</v>
      </c>
      <c r="D167" s="312">
        <v>100</v>
      </c>
      <c r="E167" s="312">
        <v>100</v>
      </c>
      <c r="F167" s="312">
        <v>100</v>
      </c>
      <c r="G167" s="291">
        <v>729372.1</v>
      </c>
      <c r="H167" s="313">
        <v>100</v>
      </c>
      <c r="I167" s="314">
        <v>878539.6</v>
      </c>
      <c r="J167" s="313">
        <v>100</v>
      </c>
      <c r="K167" s="314">
        <v>895639.8</v>
      </c>
      <c r="L167" s="313">
        <v>100</v>
      </c>
      <c r="M167" s="314">
        <v>892639.8</v>
      </c>
      <c r="N167" s="313">
        <v>100</v>
      </c>
      <c r="O167" s="314">
        <v>888706</v>
      </c>
      <c r="P167" s="313">
        <v>100</v>
      </c>
      <c r="Q167" s="258">
        <f t="shared" ref="Q167:Q174" si="9">G167+I167+K167+M167+O167</f>
        <v>4284897.3</v>
      </c>
    </row>
    <row r="168" spans="1:17" ht="36" x14ac:dyDescent="0.2">
      <c r="A168" s="245" t="s">
        <v>3935</v>
      </c>
      <c r="B168" s="253" t="s">
        <v>4142</v>
      </c>
      <c r="C168" s="304" t="s">
        <v>3292</v>
      </c>
      <c r="D168" s="312">
        <v>100</v>
      </c>
      <c r="E168" s="312">
        <v>100</v>
      </c>
      <c r="F168" s="312">
        <v>100</v>
      </c>
      <c r="G168" s="264">
        <v>1075758.3999999999</v>
      </c>
      <c r="H168" s="315">
        <v>100</v>
      </c>
      <c r="I168" s="316">
        <v>1094318</v>
      </c>
      <c r="J168" s="315">
        <v>100</v>
      </c>
      <c r="K168" s="316">
        <v>1165075</v>
      </c>
      <c r="L168" s="315">
        <v>100</v>
      </c>
      <c r="M168" s="316">
        <v>1234773</v>
      </c>
      <c r="N168" s="315">
        <v>100</v>
      </c>
      <c r="O168" s="316">
        <v>1296621</v>
      </c>
      <c r="P168" s="315">
        <v>100</v>
      </c>
      <c r="Q168" s="258">
        <f t="shared" si="9"/>
        <v>5866545.4000000004</v>
      </c>
    </row>
    <row r="169" spans="1:17" ht="24" x14ac:dyDescent="0.2">
      <c r="A169" s="245" t="s">
        <v>4143</v>
      </c>
      <c r="B169" s="317" t="s">
        <v>3938</v>
      </c>
      <c r="C169" s="304" t="s">
        <v>3292</v>
      </c>
      <c r="D169" s="312">
        <v>100</v>
      </c>
      <c r="E169" s="312">
        <v>100</v>
      </c>
      <c r="F169" s="312">
        <v>100</v>
      </c>
      <c r="G169" s="264">
        <v>109350</v>
      </c>
      <c r="H169" s="315">
        <v>100</v>
      </c>
      <c r="I169" s="316">
        <v>110303</v>
      </c>
      <c r="J169" s="315">
        <v>100</v>
      </c>
      <c r="K169" s="316">
        <v>117435</v>
      </c>
      <c r="L169" s="315">
        <v>100</v>
      </c>
      <c r="M169" s="316">
        <v>124460</v>
      </c>
      <c r="N169" s="315">
        <v>100</v>
      </c>
      <c r="O169" s="316">
        <v>130694</v>
      </c>
      <c r="P169" s="286">
        <v>100</v>
      </c>
      <c r="Q169" s="258">
        <f t="shared" si="9"/>
        <v>592242</v>
      </c>
    </row>
    <row r="170" spans="1:17" ht="48" x14ac:dyDescent="0.2">
      <c r="A170" s="318" t="s">
        <v>3942</v>
      </c>
      <c r="B170" s="317" t="s">
        <v>4144</v>
      </c>
      <c r="C170" s="304" t="s">
        <v>3292</v>
      </c>
      <c r="D170" s="312">
        <v>100</v>
      </c>
      <c r="E170" s="312">
        <v>100</v>
      </c>
      <c r="F170" s="312">
        <v>100</v>
      </c>
      <c r="G170" s="264">
        <v>253536.1</v>
      </c>
      <c r="H170" s="315">
        <v>100</v>
      </c>
      <c r="I170" s="316">
        <v>267338</v>
      </c>
      <c r="J170" s="315">
        <v>100</v>
      </c>
      <c r="K170" s="316">
        <v>284623</v>
      </c>
      <c r="L170" s="315">
        <v>100</v>
      </c>
      <c r="M170" s="316">
        <v>301650</v>
      </c>
      <c r="N170" s="315">
        <v>100</v>
      </c>
      <c r="O170" s="316">
        <v>316759</v>
      </c>
      <c r="P170" s="315">
        <v>100</v>
      </c>
      <c r="Q170" s="258">
        <f t="shared" si="9"/>
        <v>1423906.1</v>
      </c>
    </row>
    <row r="171" spans="1:17" ht="36" x14ac:dyDescent="0.2">
      <c r="A171" s="245" t="s">
        <v>3944</v>
      </c>
      <c r="B171" s="317" t="s">
        <v>4145</v>
      </c>
      <c r="C171" s="304" t="s">
        <v>3292</v>
      </c>
      <c r="D171" s="312">
        <v>100</v>
      </c>
      <c r="E171" s="312">
        <v>100</v>
      </c>
      <c r="F171" s="312">
        <v>100</v>
      </c>
      <c r="G171" s="264">
        <v>18558.400000000001</v>
      </c>
      <c r="H171" s="315">
        <v>100</v>
      </c>
      <c r="I171" s="316">
        <v>19569</v>
      </c>
      <c r="J171" s="315">
        <v>100</v>
      </c>
      <c r="K171" s="316">
        <v>20834</v>
      </c>
      <c r="L171" s="315">
        <v>100</v>
      </c>
      <c r="M171" s="316">
        <v>22080</v>
      </c>
      <c r="N171" s="315">
        <v>100</v>
      </c>
      <c r="O171" s="316">
        <v>23186</v>
      </c>
      <c r="P171" s="315">
        <v>100</v>
      </c>
      <c r="Q171" s="258">
        <f t="shared" si="9"/>
        <v>104227.4</v>
      </c>
    </row>
    <row r="172" spans="1:17" ht="60" x14ac:dyDescent="0.2">
      <c r="A172" s="245" t="s">
        <v>1782</v>
      </c>
      <c r="B172" s="246" t="s">
        <v>1784</v>
      </c>
      <c r="C172" s="304" t="s">
        <v>3292</v>
      </c>
      <c r="D172" s="312">
        <v>100</v>
      </c>
      <c r="E172" s="312">
        <v>100</v>
      </c>
      <c r="F172" s="312">
        <v>100</v>
      </c>
      <c r="G172" s="264">
        <v>417494.4</v>
      </c>
      <c r="H172" s="315">
        <v>100</v>
      </c>
      <c r="I172" s="316">
        <v>492494.4</v>
      </c>
      <c r="J172" s="315">
        <v>100</v>
      </c>
      <c r="K172" s="316">
        <v>502904.4</v>
      </c>
      <c r="L172" s="315">
        <v>100</v>
      </c>
      <c r="M172" s="316">
        <v>496723</v>
      </c>
      <c r="N172" s="315">
        <v>100</v>
      </c>
      <c r="O172" s="316">
        <v>542494.4</v>
      </c>
      <c r="P172" s="315">
        <v>100</v>
      </c>
      <c r="Q172" s="258">
        <f t="shared" si="9"/>
        <v>2452110.6</v>
      </c>
    </row>
    <row r="173" spans="1:17" ht="72" x14ac:dyDescent="0.2">
      <c r="A173" s="245" t="s">
        <v>4146</v>
      </c>
      <c r="B173" s="246" t="s">
        <v>1754</v>
      </c>
      <c r="C173" s="304" t="s">
        <v>3292</v>
      </c>
      <c r="D173" s="247">
        <v>100</v>
      </c>
      <c r="E173" s="319">
        <v>100</v>
      </c>
      <c r="F173" s="312">
        <v>100</v>
      </c>
      <c r="G173" s="264">
        <v>1018779</v>
      </c>
      <c r="H173" s="315">
        <v>100</v>
      </c>
      <c r="I173" s="316">
        <v>1296246.5</v>
      </c>
      <c r="J173" s="315">
        <v>100</v>
      </c>
      <c r="K173" s="316">
        <v>1383122.1</v>
      </c>
      <c r="L173" s="315">
        <v>100</v>
      </c>
      <c r="M173" s="316">
        <v>1371246.5</v>
      </c>
      <c r="N173" s="315">
        <v>100</v>
      </c>
      <c r="O173" s="316">
        <v>1617753.6</v>
      </c>
      <c r="P173" s="315">
        <v>100</v>
      </c>
      <c r="Q173" s="258">
        <f t="shared" si="9"/>
        <v>6687147.6999999993</v>
      </c>
    </row>
    <row r="174" spans="1:17" ht="72" x14ac:dyDescent="0.2">
      <c r="A174" s="245" t="s">
        <v>4147</v>
      </c>
      <c r="B174" s="246" t="s">
        <v>1795</v>
      </c>
      <c r="C174" s="304" t="s">
        <v>3292</v>
      </c>
      <c r="D174" s="247">
        <v>100</v>
      </c>
      <c r="E174" s="319">
        <v>100</v>
      </c>
      <c r="F174" s="312">
        <v>100</v>
      </c>
      <c r="G174" s="264">
        <v>278397.5</v>
      </c>
      <c r="H174" s="315">
        <v>100</v>
      </c>
      <c r="I174" s="316">
        <v>370154.5</v>
      </c>
      <c r="J174" s="315">
        <v>100</v>
      </c>
      <c r="K174" s="316">
        <v>452165.7</v>
      </c>
      <c r="L174" s="315">
        <v>100</v>
      </c>
      <c r="M174" s="316">
        <v>666677.69999999995</v>
      </c>
      <c r="N174" s="315">
        <v>100</v>
      </c>
      <c r="O174" s="316">
        <v>550000</v>
      </c>
      <c r="P174" s="315">
        <v>100</v>
      </c>
      <c r="Q174" s="258">
        <f t="shared" si="9"/>
        <v>2317395.4</v>
      </c>
    </row>
    <row r="175" spans="1:17" x14ac:dyDescent="0.2">
      <c r="A175" s="227"/>
      <c r="B175" s="228"/>
      <c r="C175" s="229"/>
      <c r="D175" s="229"/>
      <c r="E175" s="229"/>
      <c r="F175" s="229"/>
      <c r="G175" s="265"/>
      <c r="H175" s="229"/>
      <c r="I175" s="320"/>
      <c r="J175" s="229"/>
      <c r="K175" s="230"/>
      <c r="L175" s="229"/>
      <c r="M175" s="230"/>
      <c r="N175" s="229"/>
      <c r="O175" s="230"/>
      <c r="P175" s="229"/>
      <c r="Q175" s="230"/>
    </row>
    <row r="176" spans="1:17" ht="36" x14ac:dyDescent="0.2">
      <c r="A176" s="241" t="s">
        <v>670</v>
      </c>
      <c r="B176" s="242"/>
      <c r="C176" s="243"/>
      <c r="D176" s="243"/>
      <c r="E176" s="243"/>
      <c r="F176" s="243"/>
      <c r="G176" s="244">
        <f>SUM(G177:G184)</f>
        <v>6885236.7999999998</v>
      </c>
      <c r="H176" s="243"/>
      <c r="I176" s="244">
        <f>SUM(I177:I184)</f>
        <v>7260041.8610128928</v>
      </c>
      <c r="J176" s="243"/>
      <c r="K176" s="244">
        <f>SUM(K177:K184)</f>
        <v>7729462.9099866468</v>
      </c>
      <c r="L176" s="243"/>
      <c r="M176" s="244">
        <f>SUM(M177:M184)</f>
        <v>8191858.6282005291</v>
      </c>
      <c r="N176" s="243"/>
      <c r="O176" s="244">
        <f>SUM(O177:O184)</f>
        <v>8602177.3681023084</v>
      </c>
      <c r="P176" s="243"/>
      <c r="Q176" s="244">
        <f>SUM(Q177:Q184)</f>
        <v>38668777.567302376</v>
      </c>
    </row>
    <row r="177" spans="1:18" ht="48" x14ac:dyDescent="0.2">
      <c r="A177" s="245" t="s">
        <v>3933</v>
      </c>
      <c r="B177" s="246" t="s">
        <v>4148</v>
      </c>
      <c r="C177" s="247" t="s">
        <v>3292</v>
      </c>
      <c r="D177" s="247">
        <v>100</v>
      </c>
      <c r="E177" s="256">
        <v>100</v>
      </c>
      <c r="F177" s="256">
        <v>100</v>
      </c>
      <c r="G177" s="264">
        <v>1506671.98</v>
      </c>
      <c r="H177" s="256">
        <v>100</v>
      </c>
      <c r="I177" s="264">
        <v>1588689.2438637959</v>
      </c>
      <c r="J177" s="256">
        <v>100</v>
      </c>
      <c r="K177" s="264">
        <v>1691410.989223514</v>
      </c>
      <c r="L177" s="257">
        <v>100</v>
      </c>
      <c r="M177" s="264">
        <v>1792595.4063382356</v>
      </c>
      <c r="N177" s="257">
        <v>100</v>
      </c>
      <c r="O177" s="264">
        <v>1882384.0027564329</v>
      </c>
      <c r="P177" s="256">
        <v>100</v>
      </c>
      <c r="Q177" s="258">
        <f t="shared" ref="Q177:Q184" si="10">G177+I177+K177+M177+O177</f>
        <v>8461751.6221819781</v>
      </c>
    </row>
    <row r="178" spans="1:18" ht="48" x14ac:dyDescent="0.2">
      <c r="A178" s="245" t="s">
        <v>3935</v>
      </c>
      <c r="B178" s="246" t="s">
        <v>4149</v>
      </c>
      <c r="C178" s="247" t="s">
        <v>3292</v>
      </c>
      <c r="D178" s="247">
        <v>100</v>
      </c>
      <c r="E178" s="256">
        <v>100</v>
      </c>
      <c r="F178" s="256">
        <v>100</v>
      </c>
      <c r="G178" s="264">
        <v>1232669.02</v>
      </c>
      <c r="H178" s="256">
        <v>100</v>
      </c>
      <c r="I178" s="264">
        <v>1299770.6463739548</v>
      </c>
      <c r="J178" s="256">
        <v>100</v>
      </c>
      <c r="K178" s="264">
        <v>1383811.4428220666</v>
      </c>
      <c r="L178" s="257">
        <v>100</v>
      </c>
      <c r="M178" s="264">
        <v>1466594.4891252674</v>
      </c>
      <c r="N178" s="321">
        <v>100</v>
      </c>
      <c r="O178" s="264">
        <v>1540054.1556108647</v>
      </c>
      <c r="P178" s="321">
        <v>100</v>
      </c>
      <c r="Q178" s="258">
        <f t="shared" si="10"/>
        <v>6922899.7539321538</v>
      </c>
    </row>
    <row r="179" spans="1:18" ht="36" x14ac:dyDescent="0.2">
      <c r="A179" s="245" t="s">
        <v>3940</v>
      </c>
      <c r="B179" s="246" t="s">
        <v>4150</v>
      </c>
      <c r="C179" s="256" t="s">
        <v>3292</v>
      </c>
      <c r="D179" s="256">
        <v>100</v>
      </c>
      <c r="E179" s="256">
        <v>100</v>
      </c>
      <c r="F179" s="256">
        <v>100</v>
      </c>
      <c r="G179" s="264">
        <v>18000</v>
      </c>
      <c r="H179" s="256">
        <v>100</v>
      </c>
      <c r="I179" s="264">
        <v>18979.848811914802</v>
      </c>
      <c r="J179" s="256">
        <v>100</v>
      </c>
      <c r="K179" s="264">
        <v>20207.051176476547</v>
      </c>
      <c r="L179" s="257">
        <v>100</v>
      </c>
      <c r="M179" s="264">
        <v>21415.887294916203</v>
      </c>
      <c r="N179" s="257">
        <v>100</v>
      </c>
      <c r="O179" s="264">
        <v>22488.579132941592</v>
      </c>
      <c r="P179" s="256">
        <v>100</v>
      </c>
      <c r="Q179" s="258">
        <f t="shared" si="10"/>
        <v>101091.36641624915</v>
      </c>
    </row>
    <row r="180" spans="1:18" ht="60" x14ac:dyDescent="0.2">
      <c r="A180" s="245" t="s">
        <v>3942</v>
      </c>
      <c r="B180" s="246" t="s">
        <v>4151</v>
      </c>
      <c r="C180" s="256" t="s">
        <v>3292</v>
      </c>
      <c r="D180" s="256">
        <v>100</v>
      </c>
      <c r="E180" s="256">
        <v>100</v>
      </c>
      <c r="F180" s="256">
        <v>100</v>
      </c>
      <c r="G180" s="264">
        <v>169200</v>
      </c>
      <c r="H180" s="256">
        <v>100</v>
      </c>
      <c r="I180" s="264">
        <v>178410.57883199918</v>
      </c>
      <c r="J180" s="256">
        <v>100</v>
      </c>
      <c r="K180" s="264">
        <v>189946.28105887957</v>
      </c>
      <c r="L180" s="257">
        <v>100</v>
      </c>
      <c r="M180" s="264">
        <v>201309.34057221236</v>
      </c>
      <c r="N180" s="257">
        <v>100</v>
      </c>
      <c r="O180" s="264">
        <v>211392.64384965101</v>
      </c>
      <c r="P180" s="256">
        <v>100</v>
      </c>
      <c r="Q180" s="258">
        <f t="shared" si="10"/>
        <v>950258.84431274212</v>
      </c>
    </row>
    <row r="181" spans="1:18" ht="48" x14ac:dyDescent="0.2">
      <c r="A181" s="296" t="s">
        <v>3944</v>
      </c>
      <c r="B181" s="246" t="s">
        <v>4152</v>
      </c>
      <c r="C181" s="247" t="s">
        <v>3292</v>
      </c>
      <c r="D181" s="247">
        <v>100</v>
      </c>
      <c r="E181" s="256">
        <v>100</v>
      </c>
      <c r="F181" s="256">
        <v>100</v>
      </c>
      <c r="G181" s="264">
        <v>25000</v>
      </c>
      <c r="H181" s="256">
        <v>100</v>
      </c>
      <c r="I181" s="264">
        <v>26360.90112765945</v>
      </c>
      <c r="J181" s="256">
        <v>100</v>
      </c>
      <c r="K181" s="264">
        <v>28065.348856217432</v>
      </c>
      <c r="L181" s="257">
        <v>100</v>
      </c>
      <c r="M181" s="264">
        <v>29744.287909605842</v>
      </c>
      <c r="N181" s="257">
        <v>100</v>
      </c>
      <c r="O181" s="264">
        <v>31234.137684641104</v>
      </c>
      <c r="P181" s="256">
        <v>100</v>
      </c>
      <c r="Q181" s="258">
        <f t="shared" si="10"/>
        <v>140404.67557812383</v>
      </c>
    </row>
    <row r="182" spans="1:18" ht="72" x14ac:dyDescent="0.2">
      <c r="A182" s="245" t="s">
        <v>4153</v>
      </c>
      <c r="B182" s="246" t="s">
        <v>4154</v>
      </c>
      <c r="C182" s="247" t="s">
        <v>3292</v>
      </c>
      <c r="D182" s="247">
        <v>5</v>
      </c>
      <c r="E182" s="256">
        <v>10</v>
      </c>
      <c r="F182" s="256">
        <v>15</v>
      </c>
      <c r="G182" s="264">
        <v>3733695.8</v>
      </c>
      <c r="H182" s="256">
        <v>20</v>
      </c>
      <c r="I182" s="264">
        <v>3936943.4329822939</v>
      </c>
      <c r="J182" s="256">
        <v>25</v>
      </c>
      <c r="K182" s="264">
        <v>4191499.0059997523</v>
      </c>
      <c r="L182" s="257">
        <v>30</v>
      </c>
      <c r="M182" s="264">
        <v>4442244.9136834443</v>
      </c>
      <c r="N182" s="257">
        <v>40</v>
      </c>
      <c r="O182" s="264">
        <v>4664750.747590648</v>
      </c>
      <c r="P182" s="256">
        <v>50</v>
      </c>
      <c r="Q182" s="258">
        <f t="shared" si="10"/>
        <v>20969133.900256138</v>
      </c>
    </row>
    <row r="183" spans="1:18" ht="84" x14ac:dyDescent="0.2">
      <c r="A183" s="245" t="s">
        <v>699</v>
      </c>
      <c r="B183" s="246" t="s">
        <v>4155</v>
      </c>
      <c r="C183" s="247" t="s">
        <v>3292</v>
      </c>
      <c r="D183" s="247">
        <v>10</v>
      </c>
      <c r="E183" s="256">
        <v>10</v>
      </c>
      <c r="F183" s="256">
        <v>50</v>
      </c>
      <c r="G183" s="1073">
        <v>200000</v>
      </c>
      <c r="H183" s="256">
        <v>100</v>
      </c>
      <c r="I183" s="1073">
        <v>210887.2090212756</v>
      </c>
      <c r="J183" s="256">
        <v>10</v>
      </c>
      <c r="K183" s="1073">
        <v>224522.79084973945</v>
      </c>
      <c r="L183" s="257">
        <v>10</v>
      </c>
      <c r="M183" s="1073">
        <v>237954.30327684674</v>
      </c>
      <c r="N183" s="257">
        <v>10</v>
      </c>
      <c r="O183" s="1073">
        <v>249873.10147712883</v>
      </c>
      <c r="P183" s="256">
        <v>100</v>
      </c>
      <c r="Q183" s="258">
        <f t="shared" si="10"/>
        <v>1123237.4046249907</v>
      </c>
    </row>
    <row r="184" spans="1:18" ht="72" x14ac:dyDescent="0.2">
      <c r="A184" s="245"/>
      <c r="B184" s="246" t="s">
        <v>4156</v>
      </c>
      <c r="C184" s="247" t="s">
        <v>3292</v>
      </c>
      <c r="D184" s="247">
        <v>20</v>
      </c>
      <c r="E184" s="256">
        <v>20</v>
      </c>
      <c r="F184" s="256">
        <v>30</v>
      </c>
      <c r="G184" s="1074"/>
      <c r="H184" s="256">
        <v>40</v>
      </c>
      <c r="I184" s="1074"/>
      <c r="J184" s="256">
        <v>50</v>
      </c>
      <c r="K184" s="1074"/>
      <c r="L184" s="257">
        <v>70</v>
      </c>
      <c r="M184" s="1074"/>
      <c r="N184" s="257">
        <v>80</v>
      </c>
      <c r="O184" s="1074"/>
      <c r="P184" s="256">
        <v>100</v>
      </c>
      <c r="Q184" s="258">
        <f t="shared" si="10"/>
        <v>0</v>
      </c>
    </row>
    <row r="185" spans="1:18" x14ac:dyDescent="0.2">
      <c r="A185" s="322"/>
      <c r="B185" s="323"/>
      <c r="C185" s="324"/>
      <c r="D185" s="324"/>
      <c r="E185" s="229"/>
      <c r="F185" s="229"/>
      <c r="G185" s="260"/>
      <c r="H185" s="261"/>
      <c r="I185" s="262"/>
      <c r="J185" s="262"/>
      <c r="K185" s="262"/>
      <c r="L185" s="262"/>
      <c r="M185" s="262"/>
      <c r="N185" s="262"/>
      <c r="O185" s="262"/>
      <c r="P185" s="229"/>
      <c r="Q185" s="265"/>
    </row>
    <row r="186" spans="1:18" x14ac:dyDescent="0.2">
      <c r="A186" s="237" t="s">
        <v>4157</v>
      </c>
      <c r="B186" s="238"/>
      <c r="C186" s="239"/>
      <c r="D186" s="239"/>
      <c r="E186" s="239"/>
      <c r="F186" s="239"/>
      <c r="G186" s="240">
        <f>+G187</f>
        <v>35390157</v>
      </c>
      <c r="H186" s="239"/>
      <c r="I186" s="240">
        <f>+I187</f>
        <v>37316657</v>
      </c>
      <c r="J186" s="239"/>
      <c r="K186" s="240">
        <f>+K187</f>
        <v>39729484</v>
      </c>
      <c r="L186" s="239"/>
      <c r="M186" s="240">
        <f>+M187</f>
        <v>42106199.999999993</v>
      </c>
      <c r="N186" s="239"/>
      <c r="O186" s="240">
        <f>+O187</f>
        <v>44215241.000001356</v>
      </c>
      <c r="P186" s="239"/>
      <c r="Q186" s="240">
        <f>+Q187</f>
        <v>198757739.00000137</v>
      </c>
      <c r="R186" s="236">
        <f>O186+M186+K186+I186+G186</f>
        <v>198757739.00000134</v>
      </c>
    </row>
    <row r="187" spans="1:18" x14ac:dyDescent="0.2">
      <c r="A187" s="241" t="s">
        <v>3087</v>
      </c>
      <c r="B187" s="242"/>
      <c r="C187" s="243"/>
      <c r="D187" s="243"/>
      <c r="E187" s="243"/>
      <c r="F187" s="243"/>
      <c r="G187" s="244">
        <f>SUM(G188:G197)</f>
        <v>35390157</v>
      </c>
      <c r="H187" s="243"/>
      <c r="I187" s="244">
        <f>SUM(I188:I197)</f>
        <v>37316657</v>
      </c>
      <c r="J187" s="243"/>
      <c r="K187" s="244">
        <f>SUM(K188:K197)</f>
        <v>39729484</v>
      </c>
      <c r="L187" s="243"/>
      <c r="M187" s="244">
        <f>SUM(M188:M197)</f>
        <v>42106199.999999993</v>
      </c>
      <c r="N187" s="243"/>
      <c r="O187" s="244">
        <f>SUM(O188:O197)</f>
        <v>44215241.000001356</v>
      </c>
      <c r="P187" s="243"/>
      <c r="Q187" s="244">
        <f>SUM(Q188:Q197)</f>
        <v>198757739.00000137</v>
      </c>
      <c r="R187" s="129"/>
    </row>
    <row r="188" spans="1:18" ht="36" x14ac:dyDescent="0.2">
      <c r="A188" s="305" t="s">
        <v>3933</v>
      </c>
      <c r="B188" s="228" t="s">
        <v>4158</v>
      </c>
      <c r="C188" s="325" t="s">
        <v>3292</v>
      </c>
      <c r="D188" s="304">
        <v>100</v>
      </c>
      <c r="E188" s="304">
        <v>100</v>
      </c>
      <c r="F188" s="304">
        <v>100</v>
      </c>
      <c r="G188" s="291">
        <v>3986451.94</v>
      </c>
      <c r="H188" s="304">
        <v>100</v>
      </c>
      <c r="I188" s="291">
        <v>4935754.6359999999</v>
      </c>
      <c r="J188" s="304">
        <v>100</v>
      </c>
      <c r="K188" s="291">
        <v>5429330.0996000003</v>
      </c>
      <c r="L188" s="304">
        <v>100</v>
      </c>
      <c r="M188" s="291">
        <v>6039720.1895800009</v>
      </c>
      <c r="N188" s="304">
        <v>100</v>
      </c>
      <c r="O188" s="291">
        <v>6542160.5296036014</v>
      </c>
      <c r="P188" s="304">
        <v>100</v>
      </c>
      <c r="Q188" s="258">
        <v>26933417.394783601</v>
      </c>
    </row>
    <row r="189" spans="1:18" ht="60" x14ac:dyDescent="0.2">
      <c r="A189" s="227" t="s">
        <v>3935</v>
      </c>
      <c r="B189" s="228" t="s">
        <v>4159</v>
      </c>
      <c r="C189" s="325" t="s">
        <v>3292</v>
      </c>
      <c r="D189" s="304">
        <v>100</v>
      </c>
      <c r="E189" s="304">
        <v>100</v>
      </c>
      <c r="F189" s="304">
        <v>100</v>
      </c>
      <c r="G189" s="291">
        <v>5091903.9000000004</v>
      </c>
      <c r="H189" s="304">
        <v>100</v>
      </c>
      <c r="I189" s="291">
        <v>5051277.4349999996</v>
      </c>
      <c r="J189" s="304">
        <v>100</v>
      </c>
      <c r="K189" s="291">
        <v>5644769.0502500003</v>
      </c>
      <c r="L189" s="304">
        <v>100</v>
      </c>
      <c r="M189" s="291">
        <v>3803767.116733992</v>
      </c>
      <c r="N189" s="304">
        <v>100</v>
      </c>
      <c r="O189" s="291">
        <v>3210555.7005725</v>
      </c>
      <c r="P189" s="304">
        <v>100</v>
      </c>
      <c r="Q189" s="258">
        <v>22802273.202556491</v>
      </c>
    </row>
    <row r="190" spans="1:18" ht="36" x14ac:dyDescent="0.2">
      <c r="A190" s="227" t="s">
        <v>3940</v>
      </c>
      <c r="B190" s="228" t="s">
        <v>4160</v>
      </c>
      <c r="C190" s="325" t="s">
        <v>3292</v>
      </c>
      <c r="D190" s="304">
        <v>100</v>
      </c>
      <c r="E190" s="304">
        <v>100</v>
      </c>
      <c r="F190" s="304">
        <v>100</v>
      </c>
      <c r="G190" s="291">
        <v>193975</v>
      </c>
      <c r="H190" s="304">
        <v>100</v>
      </c>
      <c r="I190" s="291">
        <v>196385</v>
      </c>
      <c r="J190" s="304">
        <v>100</v>
      </c>
      <c r="K190" s="291">
        <v>200361.5</v>
      </c>
      <c r="L190" s="304">
        <v>100</v>
      </c>
      <c r="M190" s="291">
        <v>203410.15</v>
      </c>
      <c r="N190" s="304">
        <v>100</v>
      </c>
      <c r="O190" s="291">
        <v>206763.66500000001</v>
      </c>
      <c r="P190" s="304">
        <v>100</v>
      </c>
      <c r="Q190" s="258">
        <v>1000895.3150000001</v>
      </c>
    </row>
    <row r="191" spans="1:18" ht="48" x14ac:dyDescent="0.2">
      <c r="A191" s="227" t="s">
        <v>4131</v>
      </c>
      <c r="B191" s="228" t="s">
        <v>4161</v>
      </c>
      <c r="C191" s="325" t="s">
        <v>3292</v>
      </c>
      <c r="D191" s="304">
        <v>100</v>
      </c>
      <c r="E191" s="304">
        <v>100</v>
      </c>
      <c r="F191" s="304">
        <v>100</v>
      </c>
      <c r="G191" s="291">
        <v>320135</v>
      </c>
      <c r="H191" s="304">
        <v>100</v>
      </c>
      <c r="I191" s="291">
        <v>352148.5</v>
      </c>
      <c r="J191" s="304">
        <v>100</v>
      </c>
      <c r="K191" s="291">
        <v>394207.27500000002</v>
      </c>
      <c r="L191" s="304">
        <v>100</v>
      </c>
      <c r="M191" s="291">
        <v>453338.36625000002</v>
      </c>
      <c r="N191" s="304">
        <v>100</v>
      </c>
      <c r="O191" s="291">
        <v>521339.12118750002</v>
      </c>
      <c r="P191" s="304">
        <v>100</v>
      </c>
      <c r="Q191" s="258">
        <v>2041168.2624374998</v>
      </c>
    </row>
    <row r="192" spans="1:18" ht="48" x14ac:dyDescent="0.2">
      <c r="A192" s="227" t="s">
        <v>4162</v>
      </c>
      <c r="B192" s="228" t="s">
        <v>4163</v>
      </c>
      <c r="C192" s="325" t="s">
        <v>3292</v>
      </c>
      <c r="D192" s="304">
        <v>100</v>
      </c>
      <c r="E192" s="304">
        <v>100</v>
      </c>
      <c r="F192" s="304">
        <v>100</v>
      </c>
      <c r="G192" s="291">
        <v>122401</v>
      </c>
      <c r="H192" s="304">
        <v>100</v>
      </c>
      <c r="I192" s="291">
        <v>140761.15</v>
      </c>
      <c r="J192" s="304">
        <v>100</v>
      </c>
      <c r="K192" s="291">
        <v>154837.26500000001</v>
      </c>
      <c r="L192" s="304">
        <v>100</v>
      </c>
      <c r="M192" s="291">
        <v>178062.85475</v>
      </c>
      <c r="N192" s="304">
        <v>100</v>
      </c>
      <c r="O192" s="291">
        <v>204772.2829625</v>
      </c>
      <c r="P192" s="304">
        <v>100</v>
      </c>
      <c r="Q192" s="258">
        <v>800834.55271249998</v>
      </c>
    </row>
    <row r="193" spans="1:18" ht="36" x14ac:dyDescent="0.2">
      <c r="A193" s="227" t="s">
        <v>4164</v>
      </c>
      <c r="B193" s="228" t="s">
        <v>3090</v>
      </c>
      <c r="C193" s="304" t="s">
        <v>3292</v>
      </c>
      <c r="D193" s="304">
        <v>2.75</v>
      </c>
      <c r="E193" s="304">
        <v>2.75</v>
      </c>
      <c r="F193" s="304">
        <v>1.78</v>
      </c>
      <c r="G193" s="291">
        <v>9150952.6400000006</v>
      </c>
      <c r="H193" s="304">
        <v>2.04</v>
      </c>
      <c r="I193" s="291">
        <v>9167490.4039999992</v>
      </c>
      <c r="J193" s="308">
        <v>2.2999999999999998</v>
      </c>
      <c r="K193" s="291">
        <v>8815899.5814200006</v>
      </c>
      <c r="L193" s="308">
        <v>2.6</v>
      </c>
      <c r="M193" s="291">
        <v>10070376.508912999</v>
      </c>
      <c r="N193" s="308">
        <v>2.9</v>
      </c>
      <c r="O193" s="291">
        <v>10379038.01419846</v>
      </c>
      <c r="P193" s="304">
        <v>11.620000000000001</v>
      </c>
      <c r="Q193" s="258">
        <v>47583757.148531459</v>
      </c>
    </row>
    <row r="194" spans="1:18" ht="36" x14ac:dyDescent="0.2">
      <c r="A194" s="227" t="s">
        <v>3104</v>
      </c>
      <c r="B194" s="228" t="s">
        <v>3106</v>
      </c>
      <c r="C194" s="304" t="s">
        <v>3292</v>
      </c>
      <c r="D194" s="304">
        <v>5.07</v>
      </c>
      <c r="E194" s="304">
        <v>22.42</v>
      </c>
      <c r="F194" s="304">
        <v>2.69</v>
      </c>
      <c r="G194" s="291">
        <v>12747707.119999999</v>
      </c>
      <c r="H194" s="308">
        <v>2.9</v>
      </c>
      <c r="I194" s="291">
        <v>15194850.544</v>
      </c>
      <c r="J194" s="308">
        <v>3.6</v>
      </c>
      <c r="K194" s="291">
        <v>16714335.5984</v>
      </c>
      <c r="L194" s="308">
        <v>4</v>
      </c>
      <c r="M194" s="291">
        <v>18644812.547019999</v>
      </c>
      <c r="N194" s="308">
        <v>4.4000000000000004</v>
      </c>
      <c r="O194" s="291">
        <v>20239415.663362</v>
      </c>
      <c r="P194" s="308">
        <v>17.59</v>
      </c>
      <c r="Q194" s="258">
        <v>83541121.472782001</v>
      </c>
    </row>
    <row r="195" spans="1:18" ht="60" x14ac:dyDescent="0.2">
      <c r="A195" s="303" t="s">
        <v>4165</v>
      </c>
      <c r="B195" s="299" t="s">
        <v>4166</v>
      </c>
      <c r="C195" s="304" t="s">
        <v>3292</v>
      </c>
      <c r="D195" s="304">
        <v>3.47</v>
      </c>
      <c r="E195" s="304">
        <v>4.83</v>
      </c>
      <c r="F195" s="304">
        <v>2.5</v>
      </c>
      <c r="G195" s="326">
        <v>70330</v>
      </c>
      <c r="H195" s="304">
        <v>0</v>
      </c>
      <c r="I195" s="326">
        <v>77363</v>
      </c>
      <c r="J195" s="304">
        <v>0</v>
      </c>
      <c r="K195" s="326">
        <v>0</v>
      </c>
      <c r="L195" s="304">
        <v>0</v>
      </c>
      <c r="M195" s="326">
        <v>0</v>
      </c>
      <c r="N195" s="304">
        <v>0</v>
      </c>
      <c r="O195" s="326">
        <v>0</v>
      </c>
      <c r="P195" s="306">
        <v>2.5</v>
      </c>
      <c r="Q195" s="258">
        <v>147693</v>
      </c>
    </row>
    <row r="196" spans="1:18" ht="96" x14ac:dyDescent="0.2">
      <c r="A196" s="303" t="s">
        <v>3135</v>
      </c>
      <c r="B196" s="299" t="s">
        <v>3137</v>
      </c>
      <c r="C196" s="304" t="s">
        <v>3292</v>
      </c>
      <c r="D196" s="304">
        <v>100</v>
      </c>
      <c r="E196" s="304">
        <v>100</v>
      </c>
      <c r="F196" s="304">
        <v>100</v>
      </c>
      <c r="G196" s="291">
        <v>2822600</v>
      </c>
      <c r="H196" s="304">
        <v>100</v>
      </c>
      <c r="I196" s="291">
        <v>1072323.351</v>
      </c>
      <c r="J196" s="304">
        <v>100</v>
      </c>
      <c r="K196" s="291">
        <v>1134610.3523299999</v>
      </c>
      <c r="L196" s="304">
        <v>100</v>
      </c>
      <c r="M196" s="291">
        <v>1289402.023453</v>
      </c>
      <c r="N196" s="304">
        <v>100</v>
      </c>
      <c r="O196" s="291">
        <v>1370811.9945248</v>
      </c>
      <c r="P196" s="304">
        <v>100</v>
      </c>
      <c r="Q196" s="258">
        <v>7689747.7213078002</v>
      </c>
    </row>
    <row r="197" spans="1:18" s="329" customFormat="1" ht="48" x14ac:dyDescent="0.25">
      <c r="A197" s="228" t="s">
        <v>3154</v>
      </c>
      <c r="B197" s="228" t="s">
        <v>3156</v>
      </c>
      <c r="C197" s="327" t="s">
        <v>3292</v>
      </c>
      <c r="D197" s="327">
        <v>54.5</v>
      </c>
      <c r="E197" s="327">
        <v>54.5</v>
      </c>
      <c r="F197" s="327">
        <v>55.5</v>
      </c>
      <c r="G197" s="260">
        <v>883700.4</v>
      </c>
      <c r="H197" s="327">
        <v>56.5</v>
      </c>
      <c r="I197" s="260">
        <v>1128302.98</v>
      </c>
      <c r="J197" s="327">
        <v>57.5</v>
      </c>
      <c r="K197" s="260">
        <v>1241133.2779999999</v>
      </c>
      <c r="L197" s="327">
        <v>58.5</v>
      </c>
      <c r="M197" s="260">
        <v>1423310.2433</v>
      </c>
      <c r="N197" s="327">
        <v>59.5</v>
      </c>
      <c r="O197" s="260">
        <v>1540384.02859</v>
      </c>
      <c r="P197" s="327">
        <v>59.5</v>
      </c>
      <c r="Q197" s="328">
        <v>6216830.9298900003</v>
      </c>
    </row>
    <row r="198" spans="1:18" x14ac:dyDescent="0.2">
      <c r="A198" s="227"/>
      <c r="B198" s="228"/>
      <c r="C198" s="229"/>
      <c r="D198" s="229"/>
      <c r="E198" s="229"/>
      <c r="F198" s="229"/>
      <c r="G198" s="260"/>
      <c r="H198" s="261"/>
      <c r="I198" s="262"/>
      <c r="J198" s="262"/>
      <c r="K198" s="262"/>
      <c r="L198" s="262"/>
      <c r="M198" s="262"/>
      <c r="N198" s="262"/>
      <c r="O198" s="262"/>
      <c r="P198" s="229"/>
      <c r="Q198" s="230"/>
    </row>
    <row r="199" spans="1:18" ht="24" x14ac:dyDescent="0.2">
      <c r="A199" s="231" t="s">
        <v>4167</v>
      </c>
      <c r="B199" s="330"/>
      <c r="C199" s="235"/>
      <c r="D199" s="235"/>
      <c r="E199" s="235"/>
      <c r="F199" s="235"/>
      <c r="G199" s="234">
        <f>+G200+G212+G224+G234+G239+G250+G254+G267+G278+G293+G306+G318+G328+G341+G345+G349+G361+G370</f>
        <v>123146183.366</v>
      </c>
      <c r="H199" s="235"/>
      <c r="I199" s="234">
        <f>+I200+I212+I224+I234+I239+I250+I254+I267+I278+I293+I306+I318+I328+I341+I345+I349+I361+I370</f>
        <v>164826263.65850285</v>
      </c>
      <c r="J199" s="235"/>
      <c r="K199" s="234">
        <f>+K200+K212+K224+K234+K239+K250+K254+K267+K278+K293+K306+K318+K328+K341+K345+K349+K361+K370</f>
        <v>150359493.54176617</v>
      </c>
      <c r="L199" s="235"/>
      <c r="M199" s="234">
        <f>+M200+M212+M224+M234+M239+M250+M254+M267+M278+M293+M306+M318+M328+M341+M345+M349+M361+M370</f>
        <v>201967929.31813076</v>
      </c>
      <c r="N199" s="235"/>
      <c r="O199" s="234">
        <f>+O200+O212+O224+O234+O239+O250+O254+O267+O278+O293+O306+O318+O328+O341+O345+O349+O361+O370</f>
        <v>169370516.37086216</v>
      </c>
      <c r="P199" s="235"/>
      <c r="Q199" s="234">
        <f>+Q200+Q212+Q224+Q234+Q239+Q250+Q254+Q267+Q278+Q293+Q306+Q318+Q328+Q341+Q345+Q349+Q361+Q370</f>
        <v>809670386.2552619</v>
      </c>
      <c r="R199" s="236">
        <f>O199+M199+K199+I199+G199</f>
        <v>809670386.2552619</v>
      </c>
    </row>
    <row r="200" spans="1:18" x14ac:dyDescent="0.2">
      <c r="A200" s="237" t="s">
        <v>4168</v>
      </c>
      <c r="B200" s="238"/>
      <c r="C200" s="239"/>
      <c r="D200" s="239"/>
      <c r="E200" s="239"/>
      <c r="F200" s="239"/>
      <c r="G200" s="240">
        <f>+G201</f>
        <v>8123500.2999999998</v>
      </c>
      <c r="H200" s="239"/>
      <c r="I200" s="331">
        <f>+I201</f>
        <v>8465711.5287524797</v>
      </c>
      <c r="J200" s="239"/>
      <c r="K200" s="331">
        <f>+K201</f>
        <v>9013088.976736201</v>
      </c>
      <c r="L200" s="239"/>
      <c r="M200" s="331">
        <f>+M201</f>
        <v>9552274.4025875721</v>
      </c>
      <c r="N200" s="239"/>
      <c r="O200" s="331">
        <f>+O201</f>
        <v>10030734.465676658</v>
      </c>
      <c r="P200" s="239"/>
      <c r="Q200" s="331">
        <f>+Q201</f>
        <v>45185309.673752911</v>
      </c>
      <c r="R200" s="332"/>
    </row>
    <row r="201" spans="1:18" ht="24" x14ac:dyDescent="0.2">
      <c r="A201" s="241" t="s">
        <v>3163</v>
      </c>
      <c r="B201" s="242"/>
      <c r="C201" s="243"/>
      <c r="D201" s="243"/>
      <c r="E201" s="243"/>
      <c r="F201" s="243"/>
      <c r="G201" s="244">
        <f>SUM(G202:G211)</f>
        <v>8123500.2999999998</v>
      </c>
      <c r="H201" s="243"/>
      <c r="I201" s="244">
        <f>SUM(I202:I211)</f>
        <v>8465711.5287524797</v>
      </c>
      <c r="J201" s="243"/>
      <c r="K201" s="244">
        <f>SUM(K202:K211)</f>
        <v>9013088.976736201</v>
      </c>
      <c r="L201" s="243"/>
      <c r="M201" s="244">
        <f>SUM(M202:M211)</f>
        <v>9552274.4025875721</v>
      </c>
      <c r="N201" s="243"/>
      <c r="O201" s="244">
        <f>SUM(O202:O211)</f>
        <v>10030734.465676658</v>
      </c>
      <c r="P201" s="243"/>
      <c r="Q201" s="244">
        <f>SUM(Q202:Q211)</f>
        <v>45185309.673752911</v>
      </c>
      <c r="R201" s="333"/>
    </row>
    <row r="202" spans="1:18" ht="48" x14ac:dyDescent="0.2">
      <c r="A202" s="296" t="s">
        <v>3933</v>
      </c>
      <c r="B202" s="253" t="s">
        <v>4169</v>
      </c>
      <c r="C202" s="247" t="s">
        <v>3292</v>
      </c>
      <c r="D202" s="247">
        <v>100</v>
      </c>
      <c r="E202" s="247">
        <v>100</v>
      </c>
      <c r="F202" s="247">
        <v>100</v>
      </c>
      <c r="G202" s="266">
        <v>2514706.4840000002</v>
      </c>
      <c r="H202" s="247">
        <v>100</v>
      </c>
      <c r="I202" s="334">
        <v>3028937.15959233</v>
      </c>
      <c r="J202" s="247">
        <v>100</v>
      </c>
      <c r="K202" s="266">
        <v>3192453.6181708402</v>
      </c>
      <c r="L202" s="247">
        <v>100</v>
      </c>
      <c r="M202" s="266">
        <v>3453522.8980199099</v>
      </c>
      <c r="N202" s="247">
        <v>100</v>
      </c>
      <c r="O202" s="266">
        <v>3596451.8684693901</v>
      </c>
      <c r="P202" s="247">
        <v>100</v>
      </c>
      <c r="Q202" s="258">
        <f t="shared" ref="Q202:Q211" si="11">G202+I202+K202+M202+O202</f>
        <v>15786072.028252471</v>
      </c>
    </row>
    <row r="203" spans="1:18" ht="48" x14ac:dyDescent="0.2">
      <c r="A203" s="296" t="s">
        <v>3935</v>
      </c>
      <c r="B203" s="253" t="s">
        <v>4149</v>
      </c>
      <c r="C203" s="247" t="s">
        <v>3292</v>
      </c>
      <c r="D203" s="256">
        <v>100</v>
      </c>
      <c r="E203" s="256">
        <v>100</v>
      </c>
      <c r="F203" s="256">
        <v>100</v>
      </c>
      <c r="G203" s="266">
        <v>1699036.9</v>
      </c>
      <c r="H203" s="256">
        <v>100</v>
      </c>
      <c r="I203" s="334">
        <v>641525.74932579999</v>
      </c>
      <c r="J203" s="256">
        <v>100</v>
      </c>
      <c r="K203" s="266">
        <v>757362.5327234501</v>
      </c>
      <c r="L203" s="256">
        <v>100</v>
      </c>
      <c r="M203" s="266">
        <v>721465.70890576998</v>
      </c>
      <c r="N203" s="256">
        <v>100</v>
      </c>
      <c r="O203" s="266">
        <v>822718.09863542998</v>
      </c>
      <c r="P203" s="256">
        <v>100</v>
      </c>
      <c r="Q203" s="258">
        <f t="shared" si="11"/>
        <v>4642108.9895904502</v>
      </c>
    </row>
    <row r="204" spans="1:18" ht="36" x14ac:dyDescent="0.2">
      <c r="A204" s="296" t="s">
        <v>3940</v>
      </c>
      <c r="B204" s="253" t="s">
        <v>4150</v>
      </c>
      <c r="C204" s="247" t="s">
        <v>3292</v>
      </c>
      <c r="D204" s="256">
        <v>100</v>
      </c>
      <c r="E204" s="256">
        <v>100</v>
      </c>
      <c r="F204" s="256">
        <v>100</v>
      </c>
      <c r="G204" s="266">
        <v>139707.70000000001</v>
      </c>
      <c r="H204" s="256">
        <v>100</v>
      </c>
      <c r="I204" s="334">
        <f>147312.834658908+22660</f>
        <v>169972.83465890799</v>
      </c>
      <c r="J204" s="256">
        <v>100</v>
      </c>
      <c r="K204" s="266">
        <f>156837.813535991+24125.1542199594</f>
        <v>180962.96775595041</v>
      </c>
      <c r="L204" s="256">
        <v>100</v>
      </c>
      <c r="M204" s="266">
        <f>166220.242079554+25568.3810188287</f>
        <v>191788.6230983827</v>
      </c>
      <c r="N204" s="256">
        <v>100</v>
      </c>
      <c r="O204" s="266">
        <f>174545.981496181+26849.0654589701</f>
        <v>201395.04695515108</v>
      </c>
      <c r="P204" s="256">
        <v>100</v>
      </c>
      <c r="Q204" s="258">
        <f t="shared" si="11"/>
        <v>883827.17246839218</v>
      </c>
    </row>
    <row r="205" spans="1:18" ht="60" x14ac:dyDescent="0.2">
      <c r="A205" s="296" t="s">
        <v>4131</v>
      </c>
      <c r="B205" s="253" t="s">
        <v>4151</v>
      </c>
      <c r="C205" s="247" t="s">
        <v>3292</v>
      </c>
      <c r="D205" s="256">
        <v>100</v>
      </c>
      <c r="E205" s="256">
        <v>100</v>
      </c>
      <c r="F205" s="256">
        <v>100</v>
      </c>
      <c r="G205" s="266">
        <v>394028.641</v>
      </c>
      <c r="H205" s="256">
        <v>100</v>
      </c>
      <c r="I205" s="334">
        <v>415478.00187468081</v>
      </c>
      <c r="J205" s="256">
        <v>100</v>
      </c>
      <c r="K205" s="266">
        <v>442342.05076025025</v>
      </c>
      <c r="L205" s="256">
        <v>100</v>
      </c>
      <c r="M205" s="266">
        <v>468804.05370138865</v>
      </c>
      <c r="N205" s="256">
        <v>100</v>
      </c>
      <c r="O205" s="266">
        <v>492285.79298744065</v>
      </c>
      <c r="P205" s="256">
        <v>100</v>
      </c>
      <c r="Q205" s="258">
        <f t="shared" si="11"/>
        <v>2212938.5403237604</v>
      </c>
    </row>
    <row r="206" spans="1:18" ht="48" x14ac:dyDescent="0.2">
      <c r="A206" s="296" t="s">
        <v>3944</v>
      </c>
      <c r="B206" s="253" t="s">
        <v>4170</v>
      </c>
      <c r="C206" s="247" t="s">
        <v>3292</v>
      </c>
      <c r="D206" s="256">
        <v>100</v>
      </c>
      <c r="E206" s="256">
        <v>100</v>
      </c>
      <c r="F206" s="256">
        <v>100</v>
      </c>
      <c r="G206" s="266">
        <v>84925.3</v>
      </c>
      <c r="H206" s="256">
        <v>100</v>
      </c>
      <c r="I206" s="334">
        <v>89548.297461472685</v>
      </c>
      <c r="J206" s="256">
        <v>100</v>
      </c>
      <c r="K206" s="266">
        <v>95338.326848756871</v>
      </c>
      <c r="L206" s="256">
        <v>100</v>
      </c>
      <c r="M206" s="266">
        <v>101041.70296038594</v>
      </c>
      <c r="N206" s="256">
        <v>100</v>
      </c>
      <c r="O206" s="266">
        <v>106102.74052437802</v>
      </c>
      <c r="P206" s="256">
        <v>100</v>
      </c>
      <c r="Q206" s="258">
        <f t="shared" si="11"/>
        <v>476956.36779499351</v>
      </c>
    </row>
    <row r="207" spans="1:18" ht="36" x14ac:dyDescent="0.2">
      <c r="A207" s="296" t="s">
        <v>4171</v>
      </c>
      <c r="B207" s="253" t="s">
        <v>4172</v>
      </c>
      <c r="C207" s="247" t="s">
        <v>3292</v>
      </c>
      <c r="D207" s="256">
        <v>100</v>
      </c>
      <c r="E207" s="256">
        <v>100</v>
      </c>
      <c r="F207" s="256">
        <v>100</v>
      </c>
      <c r="G207" s="266">
        <v>154192.20000000001</v>
      </c>
      <c r="H207" s="256">
        <v>100</v>
      </c>
      <c r="I207" s="334">
        <v>812585.81355425203</v>
      </c>
      <c r="J207" s="256">
        <v>100</v>
      </c>
      <c r="K207" s="266">
        <v>823098.31535630603</v>
      </c>
      <c r="L207" s="256">
        <v>100</v>
      </c>
      <c r="M207" s="266">
        <v>883453.48760862101</v>
      </c>
      <c r="N207" s="256">
        <v>100</v>
      </c>
      <c r="O207" s="266">
        <v>892642.41618790897</v>
      </c>
      <c r="P207" s="256">
        <v>100</v>
      </c>
      <c r="Q207" s="258">
        <f t="shared" si="11"/>
        <v>3565972.2327070879</v>
      </c>
    </row>
    <row r="208" spans="1:18" ht="60" x14ac:dyDescent="0.2">
      <c r="A208" s="245" t="s">
        <v>3164</v>
      </c>
      <c r="B208" s="253" t="s">
        <v>4173</v>
      </c>
      <c r="C208" s="247" t="s">
        <v>3292</v>
      </c>
      <c r="D208" s="256">
        <v>85</v>
      </c>
      <c r="E208" s="256">
        <v>85</v>
      </c>
      <c r="F208" s="256">
        <v>85</v>
      </c>
      <c r="G208" s="266">
        <v>867500</v>
      </c>
      <c r="H208" s="258">
        <v>86</v>
      </c>
      <c r="I208" s="266">
        <v>914723.26912978292</v>
      </c>
      <c r="J208" s="256">
        <v>87</v>
      </c>
      <c r="K208" s="266">
        <v>973867.60531074461</v>
      </c>
      <c r="L208" s="256">
        <v>88</v>
      </c>
      <c r="M208" s="266">
        <v>1032126.7904633224</v>
      </c>
      <c r="N208" s="256">
        <v>89</v>
      </c>
      <c r="O208" s="266">
        <v>1083824.577657046</v>
      </c>
      <c r="P208" s="256">
        <v>89</v>
      </c>
      <c r="Q208" s="258">
        <f t="shared" si="11"/>
        <v>4872042.2425608961</v>
      </c>
    </row>
    <row r="209" spans="1:20" ht="48" x14ac:dyDescent="0.2">
      <c r="A209" s="245" t="s">
        <v>3234</v>
      </c>
      <c r="B209" s="253" t="s">
        <v>3236</v>
      </c>
      <c r="C209" s="247" t="s">
        <v>3292</v>
      </c>
      <c r="D209" s="256">
        <v>90</v>
      </c>
      <c r="E209" s="256">
        <v>90</v>
      </c>
      <c r="F209" s="256">
        <v>90</v>
      </c>
      <c r="G209" s="266">
        <v>1589888.4</v>
      </c>
      <c r="H209" s="258">
        <v>91</v>
      </c>
      <c r="I209" s="266">
        <v>1676435.6366565069</v>
      </c>
      <c r="J209" s="256">
        <v>92</v>
      </c>
      <c r="K209" s="266">
        <v>1784830.9035381337</v>
      </c>
      <c r="L209" s="256">
        <v>92</v>
      </c>
      <c r="M209" s="266">
        <v>1891603.9325497022</v>
      </c>
      <c r="N209" s="256">
        <v>94</v>
      </c>
      <c r="O209" s="266">
        <v>1986351.727552549</v>
      </c>
      <c r="P209" s="256">
        <v>94</v>
      </c>
      <c r="Q209" s="258">
        <f t="shared" si="11"/>
        <v>8929110.6002968922</v>
      </c>
      <c r="S209" s="225">
        <v>165000</v>
      </c>
      <c r="T209" s="225">
        <v>164500</v>
      </c>
    </row>
    <row r="210" spans="1:20" ht="36" x14ac:dyDescent="0.2">
      <c r="A210" s="296" t="s">
        <v>2302</v>
      </c>
      <c r="B210" s="253" t="s">
        <v>3186</v>
      </c>
      <c r="C210" s="247" t="s">
        <v>3292</v>
      </c>
      <c r="D210" s="256">
        <v>70</v>
      </c>
      <c r="E210" s="256">
        <v>70</v>
      </c>
      <c r="F210" s="256">
        <v>70</v>
      </c>
      <c r="G210" s="266">
        <v>255186.67499999999</v>
      </c>
      <c r="H210" s="258">
        <v>71</v>
      </c>
      <c r="I210" s="266">
        <v>269078.02835084661</v>
      </c>
      <c r="J210" s="256">
        <v>72</v>
      </c>
      <c r="K210" s="266">
        <v>286476.12229332712</v>
      </c>
      <c r="L210" s="256">
        <v>73</v>
      </c>
      <c r="M210" s="266">
        <v>303613.83727580053</v>
      </c>
      <c r="N210" s="256">
        <v>74</v>
      </c>
      <c r="O210" s="266">
        <v>318821.4296894304</v>
      </c>
      <c r="P210" s="256">
        <v>74</v>
      </c>
      <c r="Q210" s="258">
        <f t="shared" si="11"/>
        <v>1433176.0926094046</v>
      </c>
      <c r="S210" s="225">
        <v>121725</v>
      </c>
      <c r="T210" s="225">
        <v>53275</v>
      </c>
    </row>
    <row r="211" spans="1:20" ht="36" x14ac:dyDescent="0.2">
      <c r="A211" s="296" t="s">
        <v>3199</v>
      </c>
      <c r="B211" s="253" t="s">
        <v>3201</v>
      </c>
      <c r="C211" s="247" t="s">
        <v>3292</v>
      </c>
      <c r="D211" s="256">
        <v>95</v>
      </c>
      <c r="E211" s="256">
        <v>95</v>
      </c>
      <c r="F211" s="256">
        <v>95</v>
      </c>
      <c r="G211" s="291">
        <v>424328</v>
      </c>
      <c r="H211" s="256">
        <v>100</v>
      </c>
      <c r="I211" s="335">
        <v>447426.73814789916</v>
      </c>
      <c r="J211" s="256">
        <v>100</v>
      </c>
      <c r="K211" s="335">
        <v>476356.53397844109</v>
      </c>
      <c r="L211" s="256">
        <v>100</v>
      </c>
      <c r="M211" s="335">
        <v>504853.36800428893</v>
      </c>
      <c r="N211" s="256">
        <v>100</v>
      </c>
      <c r="O211" s="335">
        <v>530140.7670179354</v>
      </c>
      <c r="P211" s="256">
        <v>100</v>
      </c>
      <c r="Q211" s="258">
        <f t="shared" si="11"/>
        <v>2383105.4071485647</v>
      </c>
      <c r="S211" s="225">
        <v>137603</v>
      </c>
      <c r="T211" s="225">
        <v>37411.675000000003</v>
      </c>
    </row>
    <row r="212" spans="1:20" ht="36" x14ac:dyDescent="0.2">
      <c r="A212" s="237" t="s">
        <v>4174</v>
      </c>
      <c r="B212" s="238"/>
      <c r="C212" s="239"/>
      <c r="D212" s="239"/>
      <c r="E212" s="239"/>
      <c r="F212" s="239"/>
      <c r="G212" s="240">
        <f>+G213</f>
        <v>5849130.1999999993</v>
      </c>
      <c r="H212" s="239"/>
      <c r="I212" s="331">
        <f>+I213</f>
        <v>6167533.7154002786</v>
      </c>
      <c r="J212" s="239"/>
      <c r="K212" s="331">
        <f>+K213</f>
        <v>6566315.1827374725</v>
      </c>
      <c r="L212" s="239"/>
      <c r="M212" s="331">
        <f>+M213</f>
        <v>6959128.5075828144</v>
      </c>
      <c r="N212" s="239"/>
      <c r="O212" s="331">
        <f>+O213</f>
        <v>7307701.520087692</v>
      </c>
      <c r="P212" s="239"/>
      <c r="Q212" s="331">
        <f>+Q213</f>
        <v>32849809.125808254</v>
      </c>
      <c r="R212" s="332"/>
    </row>
    <row r="213" spans="1:20" ht="60" x14ac:dyDescent="0.2">
      <c r="A213" s="241" t="s">
        <v>1598</v>
      </c>
      <c r="B213" s="242"/>
      <c r="C213" s="243"/>
      <c r="D213" s="243"/>
      <c r="E213" s="243"/>
      <c r="F213" s="243"/>
      <c r="G213" s="244">
        <f>SUM(G214:G222)</f>
        <v>5849130.1999999993</v>
      </c>
      <c r="H213" s="243"/>
      <c r="I213" s="336">
        <f>SUM(I214:I222)</f>
        <v>6167533.7154002786</v>
      </c>
      <c r="J213" s="243"/>
      <c r="K213" s="336">
        <f>SUM(K214:K222)</f>
        <v>6566315.1827374725</v>
      </c>
      <c r="L213" s="243"/>
      <c r="M213" s="336">
        <f>SUM(M214:M222)</f>
        <v>6959128.5075828144</v>
      </c>
      <c r="N213" s="243"/>
      <c r="O213" s="336">
        <f>SUM(O214:O222)</f>
        <v>7307701.520087692</v>
      </c>
      <c r="P213" s="243"/>
      <c r="Q213" s="336">
        <f>SUM(Q214:Q222)</f>
        <v>32849809.125808254</v>
      </c>
    </row>
    <row r="214" spans="1:20" ht="36" x14ac:dyDescent="0.2">
      <c r="A214" s="245" t="s">
        <v>3933</v>
      </c>
      <c r="B214" s="246" t="s">
        <v>3934</v>
      </c>
      <c r="C214" s="256" t="s">
        <v>4175</v>
      </c>
      <c r="D214" s="256">
        <v>100</v>
      </c>
      <c r="E214" s="256">
        <v>100</v>
      </c>
      <c r="F214" s="256">
        <v>100</v>
      </c>
      <c r="G214" s="264">
        <v>885528.13879999996</v>
      </c>
      <c r="H214" s="256">
        <v>100</v>
      </c>
      <c r="I214" s="283">
        <v>933732.78850668366</v>
      </c>
      <c r="J214" s="256">
        <v>100</v>
      </c>
      <c r="K214" s="283">
        <v>994106.24549675686</v>
      </c>
      <c r="L214" s="256">
        <v>100</v>
      </c>
      <c r="M214" s="283">
        <v>1053576.156500984</v>
      </c>
      <c r="N214" s="256">
        <v>100</v>
      </c>
      <c r="O214" s="283">
        <v>1106348.3124361269</v>
      </c>
      <c r="P214" s="256">
        <v>100</v>
      </c>
      <c r="Q214" s="258">
        <f t="shared" ref="P214:Q222" si="12">G214+I214+K214+M214+O214</f>
        <v>4973291.6417405512</v>
      </c>
    </row>
    <row r="215" spans="1:20" ht="60" x14ac:dyDescent="0.2">
      <c r="A215" s="245" t="s">
        <v>3935</v>
      </c>
      <c r="B215" s="246" t="s">
        <v>3936</v>
      </c>
      <c r="C215" s="256" t="s">
        <v>3292</v>
      </c>
      <c r="D215" s="256">
        <v>100</v>
      </c>
      <c r="E215" s="256">
        <v>100</v>
      </c>
      <c r="F215" s="256">
        <v>100</v>
      </c>
      <c r="G215" s="264">
        <v>385300</v>
      </c>
      <c r="H215" s="256">
        <v>100</v>
      </c>
      <c r="I215" s="283">
        <v>406274.20817948744</v>
      </c>
      <c r="J215" s="256">
        <v>100</v>
      </c>
      <c r="K215" s="283">
        <v>432543.15657202294</v>
      </c>
      <c r="L215" s="256">
        <v>100</v>
      </c>
      <c r="M215" s="283">
        <v>458418.96526284516</v>
      </c>
      <c r="N215" s="257">
        <v>100</v>
      </c>
      <c r="O215" s="283">
        <v>481380.52999568859</v>
      </c>
      <c r="P215" s="256">
        <v>100</v>
      </c>
      <c r="Q215" s="258">
        <f t="shared" si="12"/>
        <v>2163916.8600100442</v>
      </c>
    </row>
    <row r="216" spans="1:20" ht="48" x14ac:dyDescent="0.2">
      <c r="A216" s="245" t="s">
        <v>3940</v>
      </c>
      <c r="B216" s="246" t="s">
        <v>4075</v>
      </c>
      <c r="C216" s="256" t="s">
        <v>3292</v>
      </c>
      <c r="D216" s="256">
        <v>100</v>
      </c>
      <c r="E216" s="256">
        <v>100</v>
      </c>
      <c r="F216" s="256">
        <v>100</v>
      </c>
      <c r="G216" s="264">
        <v>31400</v>
      </c>
      <c r="H216" s="256">
        <v>100</v>
      </c>
      <c r="I216" s="283">
        <v>33109.291816340272</v>
      </c>
      <c r="J216" s="256">
        <v>100</v>
      </c>
      <c r="K216" s="283">
        <v>35250.078163409089</v>
      </c>
      <c r="L216" s="256">
        <v>100</v>
      </c>
      <c r="M216" s="283">
        <v>37358.825614464935</v>
      </c>
      <c r="N216" s="257">
        <v>100</v>
      </c>
      <c r="O216" s="283">
        <v>39230.076931909221</v>
      </c>
      <c r="P216" s="256">
        <v>100</v>
      </c>
      <c r="Q216" s="258">
        <f t="shared" si="12"/>
        <v>176348.27252612353</v>
      </c>
    </row>
    <row r="217" spans="1:20" ht="48" x14ac:dyDescent="0.2">
      <c r="A217" s="245" t="s">
        <v>3942</v>
      </c>
      <c r="B217" s="246" t="s">
        <v>4176</v>
      </c>
      <c r="C217" s="256" t="s">
        <v>3522</v>
      </c>
      <c r="D217" s="256">
        <v>6</v>
      </c>
      <c r="E217" s="256">
        <v>6</v>
      </c>
      <c r="F217" s="256">
        <v>6</v>
      </c>
      <c r="G217" s="264">
        <v>238990</v>
      </c>
      <c r="H217" s="256">
        <v>6</v>
      </c>
      <c r="I217" s="283">
        <v>251999.67041997326</v>
      </c>
      <c r="J217" s="256">
        <v>6</v>
      </c>
      <c r="K217" s="283">
        <v>268293.50892589608</v>
      </c>
      <c r="L217" s="256">
        <v>6</v>
      </c>
      <c r="M217" s="283">
        <v>284343.49470066791</v>
      </c>
      <c r="N217" s="256">
        <v>6</v>
      </c>
      <c r="O217" s="283">
        <v>298585.86261009501</v>
      </c>
      <c r="P217" s="337">
        <f t="shared" si="12"/>
        <v>30</v>
      </c>
      <c r="Q217" s="258">
        <f t="shared" si="12"/>
        <v>1342212.5366566323</v>
      </c>
    </row>
    <row r="218" spans="1:20" ht="36" x14ac:dyDescent="0.2">
      <c r="A218" s="245" t="s">
        <v>3944</v>
      </c>
      <c r="B218" s="246" t="s">
        <v>3945</v>
      </c>
      <c r="C218" s="256" t="s">
        <v>3522</v>
      </c>
      <c r="D218" s="256">
        <v>1</v>
      </c>
      <c r="E218" s="256">
        <v>1</v>
      </c>
      <c r="F218" s="256">
        <v>1</v>
      </c>
      <c r="G218" s="264">
        <v>22020</v>
      </c>
      <c r="H218" s="256">
        <v>1</v>
      </c>
      <c r="I218" s="283">
        <v>23218.681713242444</v>
      </c>
      <c r="J218" s="256">
        <v>1</v>
      </c>
      <c r="K218" s="283">
        <v>24719.959272556309</v>
      </c>
      <c r="L218" s="256">
        <v>1</v>
      </c>
      <c r="M218" s="283">
        <v>26198.768790780821</v>
      </c>
      <c r="N218" s="256">
        <v>1</v>
      </c>
      <c r="O218" s="283">
        <v>27511.028472631879</v>
      </c>
      <c r="P218" s="256">
        <v>5</v>
      </c>
      <c r="Q218" s="258">
        <f t="shared" si="12"/>
        <v>123668.43824921147</v>
      </c>
    </row>
    <row r="219" spans="1:20" ht="48" x14ac:dyDescent="0.2">
      <c r="A219" s="296" t="s">
        <v>4177</v>
      </c>
      <c r="B219" s="253" t="s">
        <v>1678</v>
      </c>
      <c r="C219" s="256" t="s">
        <v>3292</v>
      </c>
      <c r="D219" s="338">
        <v>6.3230325760158704E-2</v>
      </c>
      <c r="E219" s="338">
        <v>7.5308641975308635E-2</v>
      </c>
      <c r="F219" s="338">
        <v>8.561565298752763E-2</v>
      </c>
      <c r="G219" s="264">
        <v>998875</v>
      </c>
      <c r="H219" s="338">
        <v>0.11007726812682125</v>
      </c>
      <c r="I219" s="283">
        <v>1053249.8045556333</v>
      </c>
      <c r="J219" s="338">
        <v>0.13453888326611485</v>
      </c>
      <c r="K219" s="283">
        <v>1121351.0135501672</v>
      </c>
      <c r="L219" s="338">
        <v>0.15900049840540847</v>
      </c>
      <c r="M219" s="283">
        <v>1188433.0234283013</v>
      </c>
      <c r="N219" s="338">
        <v>0.18346211354470207</v>
      </c>
      <c r="O219" s="283">
        <v>1247959.9711898351</v>
      </c>
      <c r="P219" s="338">
        <v>0.18346211354470207</v>
      </c>
      <c r="Q219" s="258">
        <f t="shared" si="12"/>
        <v>5609868.8127239374</v>
      </c>
    </row>
    <row r="220" spans="1:20" ht="84" x14ac:dyDescent="0.2">
      <c r="A220" s="296" t="s">
        <v>4178</v>
      </c>
      <c r="B220" s="299" t="s">
        <v>1634</v>
      </c>
      <c r="C220" s="256" t="s">
        <v>3292</v>
      </c>
      <c r="D220" s="256">
        <v>10</v>
      </c>
      <c r="E220" s="256">
        <v>30</v>
      </c>
      <c r="F220" s="256">
        <v>50</v>
      </c>
      <c r="G220" s="264">
        <v>2101297.0611999999</v>
      </c>
      <c r="H220" s="256">
        <v>60</v>
      </c>
      <c r="I220" s="283">
        <v>2215683.3628053828</v>
      </c>
      <c r="J220" s="256">
        <v>70</v>
      </c>
      <c r="K220" s="283">
        <v>2358945.4029248985</v>
      </c>
      <c r="L220" s="256">
        <v>80</v>
      </c>
      <c r="M220" s="283">
        <v>2500063.3908776576</v>
      </c>
      <c r="N220" s="256">
        <v>100</v>
      </c>
      <c r="O220" s="283">
        <v>2625288.0690341005</v>
      </c>
      <c r="P220" s="256">
        <v>100</v>
      </c>
      <c r="Q220" s="258">
        <f t="shared" si="12"/>
        <v>11801277.286842037</v>
      </c>
    </row>
    <row r="221" spans="1:20" ht="72" x14ac:dyDescent="0.2">
      <c r="A221" s="296" t="s">
        <v>1661</v>
      </c>
      <c r="B221" s="299" t="s">
        <v>1663</v>
      </c>
      <c r="C221" s="256" t="s">
        <v>3292</v>
      </c>
      <c r="D221" s="256">
        <v>47.4</v>
      </c>
      <c r="E221" s="256">
        <v>51.58</v>
      </c>
      <c r="F221" s="297">
        <v>56.738</v>
      </c>
      <c r="G221" s="264">
        <v>976920</v>
      </c>
      <c r="H221" s="297">
        <v>62.411799999999999</v>
      </c>
      <c r="I221" s="283">
        <v>1030099.6611853228</v>
      </c>
      <c r="J221" s="297">
        <v>68.652979999999999</v>
      </c>
      <c r="K221" s="283">
        <v>1096704.024184637</v>
      </c>
      <c r="L221" s="297">
        <v>75.518277999999995</v>
      </c>
      <c r="M221" s="283">
        <v>1162311.5897860853</v>
      </c>
      <c r="N221" s="297">
        <v>83.070105799999993</v>
      </c>
      <c r="O221" s="283">
        <v>1220530.151475183</v>
      </c>
      <c r="P221" s="297">
        <v>83.070105799999993</v>
      </c>
      <c r="Q221" s="258">
        <f t="shared" si="12"/>
        <v>5486565.4266312281</v>
      </c>
    </row>
    <row r="222" spans="1:20" ht="48" x14ac:dyDescent="0.2">
      <c r="A222" s="296" t="s">
        <v>1611</v>
      </c>
      <c r="B222" s="253" t="s">
        <v>1613</v>
      </c>
      <c r="C222" s="256" t="s">
        <v>3292</v>
      </c>
      <c r="D222" s="297">
        <v>26.666666666666668</v>
      </c>
      <c r="E222" s="297">
        <v>42.222222222222221</v>
      </c>
      <c r="F222" s="297">
        <v>51.1111111111111</v>
      </c>
      <c r="G222" s="264">
        <v>208800</v>
      </c>
      <c r="H222" s="297">
        <v>62.222222222222221</v>
      </c>
      <c r="I222" s="283">
        <v>220166.24621821172</v>
      </c>
      <c r="J222" s="297">
        <v>75.555555555555557</v>
      </c>
      <c r="K222" s="283">
        <v>234401.79364712795</v>
      </c>
      <c r="L222" s="297">
        <v>88.888888888888886</v>
      </c>
      <c r="M222" s="283">
        <v>248424.29262102797</v>
      </c>
      <c r="N222" s="256">
        <v>100</v>
      </c>
      <c r="O222" s="283">
        <v>260867.51794212247</v>
      </c>
      <c r="P222" s="297">
        <v>100</v>
      </c>
      <c r="Q222" s="258">
        <f t="shared" si="12"/>
        <v>1172659.85042849</v>
      </c>
    </row>
    <row r="223" spans="1:20" x14ac:dyDescent="0.2">
      <c r="A223" s="227"/>
      <c r="B223" s="228"/>
      <c r="C223" s="229"/>
      <c r="D223" s="229"/>
      <c r="E223" s="229"/>
      <c r="F223" s="229"/>
      <c r="G223" s="260"/>
      <c r="H223" s="261"/>
      <c r="I223" s="262"/>
      <c r="J223" s="262"/>
      <c r="K223" s="262"/>
      <c r="L223" s="262"/>
      <c r="M223" s="262"/>
      <c r="N223" s="262"/>
      <c r="O223" s="262"/>
      <c r="P223" s="229"/>
      <c r="Q223" s="230"/>
    </row>
    <row r="224" spans="1:20" x14ac:dyDescent="0.2">
      <c r="A224" s="237" t="s">
        <v>4179</v>
      </c>
      <c r="B224" s="238"/>
      <c r="C224" s="239"/>
      <c r="D224" s="239"/>
      <c r="E224" s="239"/>
      <c r="F224" s="239"/>
      <c r="G224" s="240">
        <f>+G225</f>
        <v>7760671</v>
      </c>
      <c r="H224" s="239"/>
      <c r="I224" s="240">
        <f>+I225</f>
        <v>8183131.2366117602</v>
      </c>
      <c r="J224" s="239"/>
      <c r="K224" s="240">
        <f>+K225</f>
        <v>8712237.558933191</v>
      </c>
      <c r="L224" s="239"/>
      <c r="M224" s="240">
        <f>+M225</f>
        <v>9233425.3038291465</v>
      </c>
      <c r="N224" s="239"/>
      <c r="O224" s="240">
        <f>+O225</f>
        <v>9695914.6615680531</v>
      </c>
      <c r="P224" s="239"/>
      <c r="Q224" s="240">
        <f>+Q225</f>
        <v>43585379.760942154</v>
      </c>
      <c r="R224" s="332"/>
    </row>
    <row r="225" spans="1:17" x14ac:dyDescent="0.2">
      <c r="A225" s="241" t="s">
        <v>965</v>
      </c>
      <c r="B225" s="242"/>
      <c r="C225" s="243"/>
      <c r="D225" s="243"/>
      <c r="E225" s="243"/>
      <c r="F225" s="243"/>
      <c r="G225" s="244">
        <f>SUM(G226:G232)</f>
        <v>7760671</v>
      </c>
      <c r="H225" s="243"/>
      <c r="I225" s="244">
        <f>SUM(I226:I232)</f>
        <v>8183131.2366117602</v>
      </c>
      <c r="J225" s="243"/>
      <c r="K225" s="244">
        <f>SUM(K226:K232)</f>
        <v>8712237.558933191</v>
      </c>
      <c r="L225" s="243"/>
      <c r="M225" s="244">
        <f>SUM(M226:M232)</f>
        <v>9233425.3038291465</v>
      </c>
      <c r="N225" s="243"/>
      <c r="O225" s="244">
        <f>SUM(O226:O232)</f>
        <v>9695914.6615680531</v>
      </c>
      <c r="P225" s="243"/>
      <c r="Q225" s="244">
        <f>SUM(Q226:Q232)</f>
        <v>43585379.760942154</v>
      </c>
    </row>
    <row r="226" spans="1:17" ht="36" x14ac:dyDescent="0.2">
      <c r="A226" s="245" t="s">
        <v>3933</v>
      </c>
      <c r="B226" s="246" t="s">
        <v>4180</v>
      </c>
      <c r="C226" s="319" t="s">
        <v>3292</v>
      </c>
      <c r="D226" s="247">
        <v>100</v>
      </c>
      <c r="E226" s="247">
        <v>100</v>
      </c>
      <c r="F226" s="247">
        <v>100</v>
      </c>
      <c r="G226" s="264">
        <v>838504</v>
      </c>
      <c r="H226" s="247">
        <v>100</v>
      </c>
      <c r="I226" s="264">
        <v>884148.84156587848</v>
      </c>
      <c r="J226" s="247">
        <v>100</v>
      </c>
      <c r="K226" s="264">
        <v>941316.29109334957</v>
      </c>
      <c r="L226" s="245">
        <v>100</v>
      </c>
      <c r="M226" s="264">
        <v>997628.1755742454</v>
      </c>
      <c r="N226" s="245">
        <v>100</v>
      </c>
      <c r="O226" s="264">
        <v>1047597.975404892</v>
      </c>
      <c r="P226" s="258">
        <v>500</v>
      </c>
      <c r="Q226" s="258">
        <f t="shared" ref="Q226:Q232" si="13">G226+I226+K226+M226+O226</f>
        <v>4709195.2836383656</v>
      </c>
    </row>
    <row r="227" spans="1:17" ht="60" x14ac:dyDescent="0.2">
      <c r="A227" s="245" t="s">
        <v>3935</v>
      </c>
      <c r="B227" s="246" t="s">
        <v>3936</v>
      </c>
      <c r="C227" s="247" t="s">
        <v>3292</v>
      </c>
      <c r="D227" s="247">
        <v>100</v>
      </c>
      <c r="E227" s="247">
        <v>100</v>
      </c>
      <c r="F227" s="247">
        <v>100</v>
      </c>
      <c r="G227" s="264">
        <v>790108.5</v>
      </c>
      <c r="H227" s="247">
        <v>100</v>
      </c>
      <c r="I227" s="264">
        <v>833118.88194493274</v>
      </c>
      <c r="J227" s="247">
        <v>100</v>
      </c>
      <c r="K227" s="264">
        <v>886986.82747050677</v>
      </c>
      <c r="L227" s="245">
        <v>100</v>
      </c>
      <c r="M227" s="264">
        <v>940048.58815307228</v>
      </c>
      <c r="N227" s="245">
        <v>100</v>
      </c>
      <c r="O227" s="264">
        <v>987134.3069922101</v>
      </c>
      <c r="P227" s="258">
        <v>500</v>
      </c>
      <c r="Q227" s="258">
        <f t="shared" si="13"/>
        <v>4437397.1045607217</v>
      </c>
    </row>
    <row r="228" spans="1:17" ht="36" x14ac:dyDescent="0.2">
      <c r="A228" s="245" t="s">
        <v>3940</v>
      </c>
      <c r="B228" s="246" t="s">
        <v>4181</v>
      </c>
      <c r="C228" s="247" t="s">
        <v>3292</v>
      </c>
      <c r="D228" s="247">
        <v>100</v>
      </c>
      <c r="E228" s="247">
        <v>100</v>
      </c>
      <c r="F228" s="247">
        <v>100</v>
      </c>
      <c r="G228" s="264">
        <v>21380</v>
      </c>
      <c r="H228" s="247">
        <v>100</v>
      </c>
      <c r="I228" s="264">
        <v>22543.842644374363</v>
      </c>
      <c r="J228" s="247">
        <v>100</v>
      </c>
      <c r="K228" s="264">
        <v>24001.486341837146</v>
      </c>
      <c r="L228" s="245">
        <v>100</v>
      </c>
      <c r="M228" s="264">
        <v>25437.315020294915</v>
      </c>
      <c r="N228" s="245">
        <v>100</v>
      </c>
      <c r="O228" s="264">
        <v>26711.434547905068</v>
      </c>
      <c r="P228" s="258">
        <v>500</v>
      </c>
      <c r="Q228" s="258">
        <f t="shared" si="13"/>
        <v>120074.07855441149</v>
      </c>
    </row>
    <row r="229" spans="1:17" ht="48" x14ac:dyDescent="0.2">
      <c r="A229" s="245" t="s">
        <v>4131</v>
      </c>
      <c r="B229" s="246" t="s">
        <v>4182</v>
      </c>
      <c r="C229" s="247"/>
      <c r="D229" s="247" t="s">
        <v>2179</v>
      </c>
      <c r="E229" s="247" t="s">
        <v>2179</v>
      </c>
      <c r="F229" s="247" t="s">
        <v>82</v>
      </c>
      <c r="G229" s="264">
        <v>301565</v>
      </c>
      <c r="H229" s="247" t="s">
        <v>82</v>
      </c>
      <c r="I229" s="264">
        <v>317981.00594250491</v>
      </c>
      <c r="J229" s="247" t="s">
        <v>82</v>
      </c>
      <c r="K229" s="264">
        <v>338541.07711300836</v>
      </c>
      <c r="L229" s="247" t="s">
        <v>82</v>
      </c>
      <c r="M229" s="264">
        <v>358793.44733841141</v>
      </c>
      <c r="N229" s="247" t="s">
        <v>82</v>
      </c>
      <c r="O229" s="264">
        <v>376764.90923475171</v>
      </c>
      <c r="P229" s="258" t="s">
        <v>82</v>
      </c>
      <c r="Q229" s="258">
        <f t="shared" si="13"/>
        <v>1693645.4396286763</v>
      </c>
    </row>
    <row r="230" spans="1:17" ht="36" x14ac:dyDescent="0.2">
      <c r="A230" s="245" t="s">
        <v>3944</v>
      </c>
      <c r="B230" s="246" t="s">
        <v>3945</v>
      </c>
      <c r="C230" s="247" t="s">
        <v>4183</v>
      </c>
      <c r="D230" s="247">
        <v>1</v>
      </c>
      <c r="E230" s="247">
        <v>1</v>
      </c>
      <c r="F230" s="247">
        <v>1</v>
      </c>
      <c r="G230" s="264">
        <v>46411.5</v>
      </c>
      <c r="H230" s="247">
        <v>1</v>
      </c>
      <c r="I230" s="264">
        <v>48937.958507454663</v>
      </c>
      <c r="J230" s="247">
        <v>1</v>
      </c>
      <c r="K230" s="264">
        <v>52102.197537613407</v>
      </c>
      <c r="L230" s="247">
        <v>1</v>
      </c>
      <c r="M230" s="264">
        <v>55219.080732666858</v>
      </c>
      <c r="N230" s="247">
        <v>1</v>
      </c>
      <c r="O230" s="264">
        <v>57984.927246028812</v>
      </c>
      <c r="P230" s="247">
        <v>5</v>
      </c>
      <c r="Q230" s="258">
        <f t="shared" si="13"/>
        <v>260655.66402376373</v>
      </c>
    </row>
    <row r="231" spans="1:17" ht="36" x14ac:dyDescent="0.2">
      <c r="A231" s="245" t="s">
        <v>4184</v>
      </c>
      <c r="B231" s="246" t="s">
        <v>968</v>
      </c>
      <c r="C231" s="319" t="s">
        <v>3501</v>
      </c>
      <c r="D231" s="255">
        <v>84.48</v>
      </c>
      <c r="E231" s="255">
        <v>86.2</v>
      </c>
      <c r="F231" s="255">
        <v>87.93</v>
      </c>
      <c r="G231" s="264">
        <v>5603277</v>
      </c>
      <c r="H231" s="247">
        <v>89.65</v>
      </c>
      <c r="I231" s="291">
        <v>5908297.2395155309</v>
      </c>
      <c r="J231" s="272">
        <v>91.38</v>
      </c>
      <c r="K231" s="291">
        <v>6290316.9497207766</v>
      </c>
      <c r="L231" s="247">
        <v>93.1</v>
      </c>
      <c r="M231" s="291">
        <v>6666619.3730108989</v>
      </c>
      <c r="N231" s="247">
        <v>94.83</v>
      </c>
      <c r="O231" s="291">
        <v>7000541.0121273091</v>
      </c>
      <c r="P231" s="247">
        <v>94.83</v>
      </c>
      <c r="Q231" s="295">
        <f t="shared" si="13"/>
        <v>31469051.574374519</v>
      </c>
    </row>
    <row r="232" spans="1:17" ht="60" x14ac:dyDescent="0.2">
      <c r="A232" s="245" t="s">
        <v>4185</v>
      </c>
      <c r="B232" s="246" t="s">
        <v>1022</v>
      </c>
      <c r="C232" s="247" t="s">
        <v>3292</v>
      </c>
      <c r="D232" s="255">
        <v>89.13</v>
      </c>
      <c r="E232" s="255">
        <v>97.83</v>
      </c>
      <c r="F232" s="255">
        <v>73.91</v>
      </c>
      <c r="G232" s="264">
        <v>159425</v>
      </c>
      <c r="H232" s="255">
        <v>86.96</v>
      </c>
      <c r="I232" s="264">
        <v>168103.46649108431</v>
      </c>
      <c r="J232" s="255">
        <v>93.48</v>
      </c>
      <c r="K232" s="264">
        <v>178972.72965609856</v>
      </c>
      <c r="L232" s="255">
        <v>97.83</v>
      </c>
      <c r="M232" s="264">
        <v>189679.32399955645</v>
      </c>
      <c r="N232" s="255">
        <v>100</v>
      </c>
      <c r="O232" s="264">
        <v>199180.0960149563</v>
      </c>
      <c r="P232" s="255">
        <v>100</v>
      </c>
      <c r="Q232" s="258">
        <f t="shared" si="13"/>
        <v>895360.61616169568</v>
      </c>
    </row>
    <row r="233" spans="1:17" x14ac:dyDescent="0.2">
      <c r="A233" s="227"/>
      <c r="B233" s="228"/>
      <c r="C233" s="229"/>
      <c r="D233" s="229"/>
      <c r="E233" s="229"/>
      <c r="F233" s="229"/>
      <c r="G233" s="260"/>
      <c r="H233" s="261"/>
      <c r="I233" s="262"/>
      <c r="J233" s="262"/>
      <c r="K233" s="262"/>
      <c r="L233" s="262"/>
      <c r="M233" s="262"/>
      <c r="N233" s="262"/>
      <c r="O233" s="262"/>
      <c r="P233" s="229"/>
      <c r="Q233" s="230"/>
    </row>
    <row r="234" spans="1:17" x14ac:dyDescent="0.2">
      <c r="A234" s="237" t="s">
        <v>4186</v>
      </c>
      <c r="B234" s="238"/>
      <c r="C234" s="239"/>
      <c r="D234" s="239"/>
      <c r="E234" s="239"/>
      <c r="F234" s="239"/>
      <c r="G234" s="240">
        <f>+G235</f>
        <v>210978.2</v>
      </c>
      <c r="H234" s="239"/>
      <c r="I234" s="339">
        <f>+I235</f>
        <v>570000</v>
      </c>
      <c r="J234" s="239"/>
      <c r="K234" s="339">
        <f>+K235</f>
        <v>630000</v>
      </c>
      <c r="L234" s="239"/>
      <c r="M234" s="339">
        <f>+M235</f>
        <v>700000</v>
      </c>
      <c r="N234" s="239"/>
      <c r="O234" s="339">
        <f>+O235</f>
        <v>760000</v>
      </c>
      <c r="P234" s="239"/>
      <c r="Q234" s="339">
        <f>+Q235</f>
        <v>2870978.2</v>
      </c>
    </row>
    <row r="235" spans="1:17" x14ac:dyDescent="0.2">
      <c r="A235" s="340" t="s">
        <v>1918</v>
      </c>
      <c r="B235" s="242"/>
      <c r="C235" s="243"/>
      <c r="D235" s="243"/>
      <c r="E235" s="243"/>
      <c r="F235" s="243"/>
      <c r="G235" s="244">
        <f>+G236</f>
        <v>210978.2</v>
      </c>
      <c r="H235" s="243"/>
      <c r="I235" s="341">
        <f>+I236</f>
        <v>570000</v>
      </c>
      <c r="J235" s="243"/>
      <c r="K235" s="341">
        <f>+K236</f>
        <v>630000</v>
      </c>
      <c r="L235" s="243"/>
      <c r="M235" s="341">
        <f>+M236</f>
        <v>700000</v>
      </c>
      <c r="N235" s="243"/>
      <c r="O235" s="341">
        <f>+O236</f>
        <v>760000</v>
      </c>
      <c r="P235" s="243"/>
      <c r="Q235" s="341">
        <f>+Q236</f>
        <v>2870978.2</v>
      </c>
    </row>
    <row r="236" spans="1:17" x14ac:dyDescent="0.2">
      <c r="A236" s="340" t="s">
        <v>4187</v>
      </c>
      <c r="B236" s="242"/>
      <c r="C236" s="243"/>
      <c r="D236" s="243"/>
      <c r="E236" s="243"/>
      <c r="F236" s="243"/>
      <c r="G236" s="244">
        <f>SUM(G237)</f>
        <v>210978.2</v>
      </c>
      <c r="H236" s="243"/>
      <c r="I236" s="341">
        <f>SUM(I237)</f>
        <v>570000</v>
      </c>
      <c r="J236" s="243"/>
      <c r="K236" s="341">
        <f>SUM(K237)</f>
        <v>630000</v>
      </c>
      <c r="L236" s="243"/>
      <c r="M236" s="341">
        <f>SUM(M237)</f>
        <v>700000</v>
      </c>
      <c r="N236" s="243"/>
      <c r="O236" s="341">
        <f>SUM(O237)</f>
        <v>760000</v>
      </c>
      <c r="P236" s="243"/>
      <c r="Q236" s="341">
        <f>SUM(Q237)</f>
        <v>2870978.2</v>
      </c>
    </row>
    <row r="237" spans="1:17" ht="36" x14ac:dyDescent="0.2">
      <c r="A237" s="227" t="s">
        <v>2289</v>
      </c>
      <c r="B237" s="228" t="s">
        <v>2291</v>
      </c>
      <c r="C237" s="229" t="s">
        <v>3292</v>
      </c>
      <c r="D237" s="229">
        <v>100</v>
      </c>
      <c r="E237" s="229">
        <v>100</v>
      </c>
      <c r="F237" s="229">
        <v>100</v>
      </c>
      <c r="G237" s="265">
        <v>210978.2</v>
      </c>
      <c r="H237" s="304">
        <v>100</v>
      </c>
      <c r="I237" s="342">
        <v>570000</v>
      </c>
      <c r="J237" s="304">
        <v>100</v>
      </c>
      <c r="K237" s="342">
        <v>630000</v>
      </c>
      <c r="L237" s="304">
        <v>100</v>
      </c>
      <c r="M237" s="342">
        <v>700000</v>
      </c>
      <c r="N237" s="304">
        <v>100</v>
      </c>
      <c r="O237" s="342">
        <v>760000</v>
      </c>
      <c r="P237" s="304">
        <v>100</v>
      </c>
      <c r="Q237" s="343">
        <f>G237+I237+K237+M237+O237</f>
        <v>2870978.2</v>
      </c>
    </row>
    <row r="238" spans="1:17" x14ac:dyDescent="0.2">
      <c r="A238" s="227"/>
      <c r="B238" s="228"/>
      <c r="C238" s="229"/>
      <c r="D238" s="229"/>
      <c r="E238" s="229"/>
      <c r="F238" s="229"/>
      <c r="G238" s="265"/>
      <c r="H238" s="304"/>
      <c r="I238" s="342"/>
      <c r="J238" s="304"/>
      <c r="K238" s="342"/>
      <c r="L238" s="344"/>
      <c r="M238" s="342"/>
      <c r="N238" s="344"/>
      <c r="O238" s="342"/>
      <c r="P238" s="304"/>
      <c r="Q238" s="343"/>
    </row>
    <row r="239" spans="1:17" x14ac:dyDescent="0.2">
      <c r="A239" s="237" t="s">
        <v>4188</v>
      </c>
      <c r="B239" s="238"/>
      <c r="C239" s="239"/>
      <c r="D239" s="239"/>
      <c r="E239" s="239"/>
      <c r="F239" s="239"/>
      <c r="G239" s="240">
        <f>+G240</f>
        <v>19664571.156999998</v>
      </c>
      <c r="H239" s="239"/>
      <c r="I239" s="302">
        <f>+I240</f>
        <v>20735032.639500033</v>
      </c>
      <c r="J239" s="239"/>
      <c r="K239" s="302">
        <f>+K240</f>
        <v>22075721.98516465</v>
      </c>
      <c r="L239" s="239"/>
      <c r="M239" s="302">
        <f>+M240</f>
        <v>23396346.644509558</v>
      </c>
      <c r="N239" s="239"/>
      <c r="O239" s="302">
        <f>+O240</f>
        <v>24568236.921086412</v>
      </c>
      <c r="P239" s="239"/>
      <c r="Q239" s="302">
        <f>+Q240</f>
        <v>110439909.34726064</v>
      </c>
    </row>
    <row r="240" spans="1:17" ht="24" x14ac:dyDescent="0.2">
      <c r="A240" s="241" t="s">
        <v>1177</v>
      </c>
      <c r="B240" s="242"/>
      <c r="C240" s="243"/>
      <c r="D240" s="243"/>
      <c r="E240" s="243"/>
      <c r="F240" s="243"/>
      <c r="G240" s="244">
        <f>SUM(G241:G248)</f>
        <v>19664571.156999998</v>
      </c>
      <c r="H240" s="243"/>
      <c r="I240" s="274">
        <f>SUM(I241:I248)</f>
        <v>20735032.639500033</v>
      </c>
      <c r="J240" s="243"/>
      <c r="K240" s="274">
        <f>SUM(K241:K248)</f>
        <v>22075721.98516465</v>
      </c>
      <c r="L240" s="243"/>
      <c r="M240" s="274">
        <f>SUM(M241:M248)</f>
        <v>23396346.644509558</v>
      </c>
      <c r="N240" s="243"/>
      <c r="O240" s="274">
        <f>SUM(O241:O248)</f>
        <v>24568236.921086412</v>
      </c>
      <c r="P240" s="243"/>
      <c r="Q240" s="274">
        <f>SUM(Q241:Q248)</f>
        <v>110439909.34726064</v>
      </c>
    </row>
    <row r="241" spans="1:28" ht="36" x14ac:dyDescent="0.2">
      <c r="A241" s="245" t="s">
        <v>3933</v>
      </c>
      <c r="B241" s="246" t="s">
        <v>3934</v>
      </c>
      <c r="C241" s="247" t="s">
        <v>3292</v>
      </c>
      <c r="D241" s="256">
        <v>100</v>
      </c>
      <c r="E241" s="256">
        <v>100</v>
      </c>
      <c r="F241" s="256">
        <v>100</v>
      </c>
      <c r="G241" s="345">
        <v>2817264.8569999998</v>
      </c>
      <c r="H241" s="256">
        <v>100</v>
      </c>
      <c r="I241" s="285">
        <v>2970625.6138322656</v>
      </c>
      <c r="J241" s="256">
        <v>100</v>
      </c>
      <c r="K241" s="285">
        <v>3162700.8412826606</v>
      </c>
      <c r="L241" s="256">
        <v>100</v>
      </c>
      <c r="M241" s="285">
        <v>3351901.4809689014</v>
      </c>
      <c r="N241" s="256">
        <v>100</v>
      </c>
      <c r="O241" s="285">
        <v>3519793.5375055489</v>
      </c>
      <c r="P241" s="256">
        <v>100</v>
      </c>
      <c r="Q241" s="258">
        <f t="shared" ref="Q241:Q248" si="14">G241+I241+K241+M241+O241</f>
        <v>15822286.330589376</v>
      </c>
    </row>
    <row r="242" spans="1:28" ht="60" x14ac:dyDescent="0.2">
      <c r="A242" s="296" t="s">
        <v>3935</v>
      </c>
      <c r="B242" s="246" t="s">
        <v>3936</v>
      </c>
      <c r="C242" s="247" t="s">
        <v>3292</v>
      </c>
      <c r="D242" s="256">
        <v>100</v>
      </c>
      <c r="E242" s="256">
        <v>100</v>
      </c>
      <c r="F242" s="256">
        <v>100</v>
      </c>
      <c r="G242" s="345">
        <v>870427.8</v>
      </c>
      <c r="H242" s="256">
        <v>100</v>
      </c>
      <c r="I242" s="285">
        <v>917810.44698264555</v>
      </c>
      <c r="J242" s="256">
        <v>100</v>
      </c>
      <c r="K242" s="285">
        <v>977154.39444599429</v>
      </c>
      <c r="L242" s="256">
        <v>100</v>
      </c>
      <c r="M242" s="285">
        <v>1035610.2035089926</v>
      </c>
      <c r="N242" s="256">
        <v>100</v>
      </c>
      <c r="O242" s="285">
        <v>1087482.4699895701</v>
      </c>
      <c r="P242" s="256">
        <v>100</v>
      </c>
      <c r="Q242" s="258">
        <f t="shared" si="14"/>
        <v>4888485.3149272026</v>
      </c>
    </row>
    <row r="243" spans="1:28" ht="48" x14ac:dyDescent="0.2">
      <c r="A243" s="296" t="s">
        <v>3940</v>
      </c>
      <c r="B243" s="246" t="s">
        <v>4075</v>
      </c>
      <c r="C243" s="247" t="s">
        <v>3292</v>
      </c>
      <c r="D243" s="256">
        <v>100</v>
      </c>
      <c r="E243" s="256">
        <v>100</v>
      </c>
      <c r="F243" s="256">
        <v>100</v>
      </c>
      <c r="G243" s="345">
        <v>331064.7</v>
      </c>
      <c r="H243" s="256">
        <v>100</v>
      </c>
      <c r="I243" s="285">
        <v>349086.55294232955</v>
      </c>
      <c r="J243" s="256">
        <v>100</v>
      </c>
      <c r="K243" s="285">
        <v>371657.8519791587</v>
      </c>
      <c r="L243" s="256">
        <v>100</v>
      </c>
      <c r="M243" s="285">
        <v>393891.35014029144</v>
      </c>
      <c r="N243" s="256">
        <v>100</v>
      </c>
      <c r="O243" s="285">
        <v>413620.81689297606</v>
      </c>
      <c r="P243" s="256">
        <v>100</v>
      </c>
      <c r="Q243" s="258">
        <f t="shared" si="14"/>
        <v>1859321.2719547558</v>
      </c>
    </row>
    <row r="244" spans="1:28" ht="48" x14ac:dyDescent="0.2">
      <c r="A244" s="296" t="s">
        <v>3942</v>
      </c>
      <c r="B244" s="246" t="s">
        <v>4076</v>
      </c>
      <c r="C244" s="247"/>
      <c r="D244" s="256" t="s">
        <v>2179</v>
      </c>
      <c r="E244" s="256" t="s">
        <v>82</v>
      </c>
      <c r="F244" s="256" t="s">
        <v>82</v>
      </c>
      <c r="G244" s="345">
        <v>457058.6</v>
      </c>
      <c r="H244" s="256" t="s">
        <v>2172</v>
      </c>
      <c r="I244" s="285">
        <v>481939.06256585795</v>
      </c>
      <c r="J244" s="256" t="s">
        <v>6</v>
      </c>
      <c r="K244" s="285">
        <v>513100.36226937355</v>
      </c>
      <c r="L244" s="256" t="s">
        <v>6</v>
      </c>
      <c r="M244" s="285">
        <v>543795.30359845492</v>
      </c>
      <c r="N244" s="256" t="s">
        <v>6</v>
      </c>
      <c r="O244" s="285">
        <v>571033.24969397218</v>
      </c>
      <c r="P244" s="256" t="s">
        <v>6</v>
      </c>
      <c r="Q244" s="258">
        <f t="shared" si="14"/>
        <v>2566926.5781276585</v>
      </c>
    </row>
    <row r="245" spans="1:28" ht="36" x14ac:dyDescent="0.2">
      <c r="A245" s="245" t="s">
        <v>3944</v>
      </c>
      <c r="B245" s="246" t="s">
        <v>3945</v>
      </c>
      <c r="C245" s="247" t="s">
        <v>3522</v>
      </c>
      <c r="D245" s="256">
        <v>6</v>
      </c>
      <c r="E245" s="256">
        <v>14</v>
      </c>
      <c r="F245" s="256">
        <v>19</v>
      </c>
      <c r="G245" s="345">
        <v>148071.70000000001</v>
      </c>
      <c r="H245" s="256">
        <v>19</v>
      </c>
      <c r="I245" s="346">
        <v>156132.13774017809</v>
      </c>
      <c r="J245" s="256">
        <v>19</v>
      </c>
      <c r="K245" s="285">
        <v>166227.35664932683</v>
      </c>
      <c r="L245" s="256">
        <v>19</v>
      </c>
      <c r="M245" s="285">
        <v>176171.49104259134</v>
      </c>
      <c r="N245" s="256">
        <v>19</v>
      </c>
      <c r="O245" s="285">
        <v>184995.67459995489</v>
      </c>
      <c r="P245" s="256">
        <v>19</v>
      </c>
      <c r="Q245" s="258">
        <f t="shared" si="14"/>
        <v>831598.3600320511</v>
      </c>
    </row>
    <row r="246" spans="1:28" ht="36" x14ac:dyDescent="0.2">
      <c r="A246" s="296" t="s">
        <v>1190</v>
      </c>
      <c r="B246" s="246" t="s">
        <v>3422</v>
      </c>
      <c r="C246" s="247" t="s">
        <v>3292</v>
      </c>
      <c r="D246" s="247" t="s">
        <v>4086</v>
      </c>
      <c r="E246" s="247" t="s">
        <v>4086</v>
      </c>
      <c r="F246" s="247">
        <v>10</v>
      </c>
      <c r="G246" s="264">
        <v>13223731</v>
      </c>
      <c r="H246" s="247">
        <v>15</v>
      </c>
      <c r="I246" s="285">
        <v>13943578.617190611</v>
      </c>
      <c r="J246" s="247">
        <v>20</v>
      </c>
      <c r="K246" s="285">
        <v>14845144.947831079</v>
      </c>
      <c r="L246" s="247">
        <v>25</v>
      </c>
      <c r="M246" s="285">
        <v>15733218.484127199</v>
      </c>
      <c r="N246" s="247">
        <v>30</v>
      </c>
      <c r="O246" s="285">
        <v>16521273.390346272</v>
      </c>
      <c r="P246" s="247">
        <v>30</v>
      </c>
      <c r="Q246" s="258">
        <f t="shared" si="14"/>
        <v>74266946.439495161</v>
      </c>
    </row>
    <row r="247" spans="1:28" ht="36" x14ac:dyDescent="0.2">
      <c r="A247" s="227"/>
      <c r="B247" s="228" t="s">
        <v>3423</v>
      </c>
      <c r="C247" s="256" t="s">
        <v>3292</v>
      </c>
      <c r="D247" s="256">
        <v>42.31</v>
      </c>
      <c r="E247" s="304">
        <v>42.31</v>
      </c>
      <c r="F247" s="304">
        <v>50</v>
      </c>
      <c r="G247" s="264"/>
      <c r="H247" s="304">
        <v>60</v>
      </c>
      <c r="I247" s="347">
        <v>0</v>
      </c>
      <c r="J247" s="304">
        <v>70</v>
      </c>
      <c r="K247" s="347">
        <v>0</v>
      </c>
      <c r="L247" s="304">
        <v>75</v>
      </c>
      <c r="M247" s="347">
        <v>0</v>
      </c>
      <c r="N247" s="304">
        <v>70</v>
      </c>
      <c r="O247" s="347">
        <v>0</v>
      </c>
      <c r="P247" s="304">
        <v>70</v>
      </c>
      <c r="Q247" s="285">
        <f t="shared" si="14"/>
        <v>0</v>
      </c>
    </row>
    <row r="248" spans="1:28" ht="48" x14ac:dyDescent="0.2">
      <c r="A248" s="296" t="s">
        <v>1201</v>
      </c>
      <c r="B248" s="246" t="s">
        <v>1203</v>
      </c>
      <c r="C248" s="256" t="s">
        <v>3414</v>
      </c>
      <c r="D248" s="256">
        <v>0</v>
      </c>
      <c r="E248" s="256">
        <v>0</v>
      </c>
      <c r="F248" s="256">
        <v>2</v>
      </c>
      <c r="G248" s="264">
        <v>1816952.5</v>
      </c>
      <c r="H248" s="256">
        <v>4</v>
      </c>
      <c r="I248" s="283">
        <v>1915860.2082461463</v>
      </c>
      <c r="J248" s="256">
        <v>6</v>
      </c>
      <c r="K248" s="283">
        <v>2039736.2307070561</v>
      </c>
      <c r="L248" s="256">
        <v>8</v>
      </c>
      <c r="M248" s="283">
        <v>2161758.3311231243</v>
      </c>
      <c r="N248" s="256">
        <v>10</v>
      </c>
      <c r="O248" s="283">
        <v>2270037.7820581147</v>
      </c>
      <c r="P248" s="256">
        <v>10</v>
      </c>
      <c r="Q248" s="283">
        <f t="shared" si="14"/>
        <v>10204345.052134441</v>
      </c>
    </row>
    <row r="249" spans="1:28" x14ac:dyDescent="0.2">
      <c r="A249" s="296"/>
      <c r="B249" s="246"/>
      <c r="C249" s="256"/>
      <c r="D249" s="256"/>
      <c r="E249" s="256"/>
      <c r="F249" s="256"/>
      <c r="G249" s="260"/>
      <c r="H249" s="261"/>
      <c r="I249" s="262"/>
      <c r="J249" s="262"/>
      <c r="K249" s="262"/>
      <c r="L249" s="262"/>
      <c r="M249" s="262"/>
      <c r="N249" s="262"/>
      <c r="O249" s="262"/>
      <c r="P249" s="256"/>
      <c r="Q249" s="283"/>
    </row>
    <row r="250" spans="1:28" ht="36" x14ac:dyDescent="0.2">
      <c r="A250" s="237" t="s">
        <v>4189</v>
      </c>
      <c r="B250" s="238"/>
      <c r="C250" s="239"/>
      <c r="D250" s="239"/>
      <c r="E250" s="239"/>
      <c r="F250" s="239"/>
      <c r="G250" s="240">
        <f>+G251</f>
        <v>1716045</v>
      </c>
      <c r="H250" s="239"/>
      <c r="I250" s="240">
        <f>+I251</f>
        <v>2086045</v>
      </c>
      <c r="J250" s="239"/>
      <c r="K250" s="240">
        <f>+K251</f>
        <v>2306097</v>
      </c>
      <c r="L250" s="239"/>
      <c r="M250" s="240">
        <f>+M251</f>
        <v>2364054</v>
      </c>
      <c r="N250" s="239"/>
      <c r="O250" s="240">
        <f>+O251</f>
        <v>2566473</v>
      </c>
      <c r="P250" s="239"/>
      <c r="Q250" s="240">
        <f>+Q251</f>
        <v>11038714</v>
      </c>
      <c r="R250" s="236">
        <f>G250+G254</f>
        <v>9848490</v>
      </c>
      <c r="S250" s="236">
        <f t="shared" ref="S250:X250" si="15">H250+H254</f>
        <v>0</v>
      </c>
      <c r="T250" s="236">
        <f t="shared" si="15"/>
        <v>10384602.76</v>
      </c>
      <c r="U250" s="236">
        <f t="shared" si="15"/>
        <v>0</v>
      </c>
      <c r="V250" s="236">
        <f t="shared" si="15"/>
        <v>11056051.529999999</v>
      </c>
      <c r="W250" s="236">
        <f t="shared" si="15"/>
        <v>0</v>
      </c>
      <c r="X250" s="236">
        <f t="shared" si="15"/>
        <v>11717452.029999999</v>
      </c>
      <c r="Y250" s="236">
        <f>N250+N254</f>
        <v>0</v>
      </c>
      <c r="Z250" s="236">
        <f>O250+O254</f>
        <v>12304363.1</v>
      </c>
      <c r="AA250" s="236">
        <f>P250+P254</f>
        <v>0</v>
      </c>
      <c r="AB250" s="236">
        <f>Q250+Q254</f>
        <v>55310959.420000002</v>
      </c>
    </row>
    <row r="251" spans="1:28" ht="48" x14ac:dyDescent="0.2">
      <c r="A251" s="241" t="s">
        <v>1491</v>
      </c>
      <c r="B251" s="242"/>
      <c r="C251" s="243"/>
      <c r="D251" s="243"/>
      <c r="E251" s="243"/>
      <c r="F251" s="243"/>
      <c r="G251" s="244">
        <f>SUM(G252)</f>
        <v>1716045</v>
      </c>
      <c r="H251" s="243"/>
      <c r="I251" s="244">
        <f>SUM(I252)</f>
        <v>2086045</v>
      </c>
      <c r="J251" s="243"/>
      <c r="K251" s="244">
        <f>SUM(K252)</f>
        <v>2306097</v>
      </c>
      <c r="L251" s="243"/>
      <c r="M251" s="244">
        <f>SUM(M252)</f>
        <v>2364054</v>
      </c>
      <c r="N251" s="243"/>
      <c r="O251" s="244">
        <f>SUM(O252)</f>
        <v>2566473</v>
      </c>
      <c r="P251" s="243"/>
      <c r="Q251" s="244">
        <f>SUM(Q252)</f>
        <v>11038714</v>
      </c>
      <c r="R251" s="129">
        <v>9848490</v>
      </c>
      <c r="S251" s="129">
        <v>0</v>
      </c>
      <c r="T251" s="129">
        <v>13384602.845869699</v>
      </c>
      <c r="U251" s="129">
        <v>0</v>
      </c>
      <c r="V251" s="129">
        <v>14056052.302278752</v>
      </c>
      <c r="W251" s="129">
        <v>0</v>
      </c>
      <c r="X251" s="129">
        <v>14717452.881394964</v>
      </c>
      <c r="Y251" s="129">
        <v>0</v>
      </c>
      <c r="Z251" s="129">
        <v>15304363.70583244</v>
      </c>
      <c r="AA251" s="129">
        <v>0</v>
      </c>
      <c r="AB251" s="129">
        <v>67310961.735375866</v>
      </c>
    </row>
    <row r="252" spans="1:28" ht="36" x14ac:dyDescent="0.2">
      <c r="A252" s="245" t="s">
        <v>1492</v>
      </c>
      <c r="B252" s="246" t="s">
        <v>3324</v>
      </c>
      <c r="C252" s="256" t="s">
        <v>3325</v>
      </c>
      <c r="D252" s="297"/>
      <c r="E252" s="297">
        <v>0.78</v>
      </c>
      <c r="F252" s="297">
        <v>0.8</v>
      </c>
      <c r="G252" s="258">
        <v>1716045</v>
      </c>
      <c r="H252" s="297">
        <v>0.82</v>
      </c>
      <c r="I252" s="258">
        <v>2086045</v>
      </c>
      <c r="J252" s="297">
        <v>0.84</v>
      </c>
      <c r="K252" s="258">
        <v>2306097</v>
      </c>
      <c r="L252" s="297">
        <v>0.86</v>
      </c>
      <c r="M252" s="258">
        <v>2364054</v>
      </c>
      <c r="N252" s="297">
        <v>0.88</v>
      </c>
      <c r="O252" s="258">
        <v>2566473</v>
      </c>
      <c r="P252" s="297">
        <v>0.88</v>
      </c>
      <c r="Q252" s="258">
        <f>G252+I252+K252+M252+O252</f>
        <v>11038714</v>
      </c>
      <c r="R252" s="236">
        <f>R251-R250</f>
        <v>0</v>
      </c>
      <c r="S252" s="236">
        <f t="shared" ref="S252:AB252" si="16">S251-S250</f>
        <v>0</v>
      </c>
      <c r="T252" s="236">
        <f t="shared" si="16"/>
        <v>3000000.0858696997</v>
      </c>
      <c r="U252" s="236">
        <f t="shared" si="16"/>
        <v>0</v>
      </c>
      <c r="V252" s="236">
        <f t="shared" si="16"/>
        <v>3000000.7722787522</v>
      </c>
      <c r="W252" s="236">
        <f t="shared" si="16"/>
        <v>0</v>
      </c>
      <c r="X252" s="236">
        <f t="shared" si="16"/>
        <v>3000000.8513949644</v>
      </c>
      <c r="Y252" s="236">
        <f t="shared" si="16"/>
        <v>0</v>
      </c>
      <c r="Z252" s="236">
        <f t="shared" si="16"/>
        <v>3000000.6058324408</v>
      </c>
      <c r="AA252" s="236">
        <f t="shared" si="16"/>
        <v>0</v>
      </c>
      <c r="AB252" s="236">
        <f t="shared" si="16"/>
        <v>12000002.315375865</v>
      </c>
    </row>
    <row r="253" spans="1:28" x14ac:dyDescent="0.2">
      <c r="A253" s="245"/>
      <c r="B253" s="246"/>
      <c r="C253" s="256"/>
      <c r="D253" s="297"/>
      <c r="E253" s="297"/>
      <c r="F253" s="297"/>
      <c r="G253" s="258"/>
      <c r="H253" s="297"/>
      <c r="I253" s="258"/>
      <c r="J253" s="297"/>
      <c r="K253" s="258"/>
      <c r="L253" s="297"/>
      <c r="M253" s="258"/>
      <c r="N253" s="297"/>
      <c r="O253" s="258"/>
      <c r="P253" s="297"/>
      <c r="Q253" s="258"/>
    </row>
    <row r="254" spans="1:28" ht="24" x14ac:dyDescent="0.2">
      <c r="A254" s="237" t="s">
        <v>4190</v>
      </c>
      <c r="B254" s="238"/>
      <c r="C254" s="239"/>
      <c r="D254" s="239"/>
      <c r="E254" s="239"/>
      <c r="F254" s="239"/>
      <c r="G254" s="240">
        <f>+G255</f>
        <v>8132445</v>
      </c>
      <c r="H254" s="239"/>
      <c r="I254" s="240">
        <f>+I255</f>
        <v>8298557.7599999998</v>
      </c>
      <c r="J254" s="239"/>
      <c r="K254" s="240">
        <f>+K255</f>
        <v>8749954.5299999993</v>
      </c>
      <c r="L254" s="239"/>
      <c r="M254" s="240">
        <f>+M255</f>
        <v>9353398.0299999993</v>
      </c>
      <c r="N254" s="239"/>
      <c r="O254" s="240">
        <f>+O255</f>
        <v>9737890.0999999996</v>
      </c>
      <c r="P254" s="239"/>
      <c r="Q254" s="240">
        <f>+Q255</f>
        <v>44272245.420000002</v>
      </c>
    </row>
    <row r="255" spans="1:28" ht="48" x14ac:dyDescent="0.2">
      <c r="A255" s="241" t="s">
        <v>1491</v>
      </c>
      <c r="B255" s="242"/>
      <c r="C255" s="243"/>
      <c r="D255" s="243"/>
      <c r="E255" s="243"/>
      <c r="F255" s="243"/>
      <c r="G255" s="244">
        <f>SUM(G256:G265)</f>
        <v>8132445</v>
      </c>
      <c r="H255" s="243"/>
      <c r="I255" s="244">
        <f>SUM(I256:I265)</f>
        <v>8298557.7599999998</v>
      </c>
      <c r="J255" s="243"/>
      <c r="K255" s="244">
        <f>SUM(K256:K265)</f>
        <v>8749954.5299999993</v>
      </c>
      <c r="L255" s="243"/>
      <c r="M255" s="244">
        <f>SUM(M256:M265)</f>
        <v>9353398.0299999993</v>
      </c>
      <c r="N255" s="243"/>
      <c r="O255" s="244">
        <f>SUM(O256:O265)</f>
        <v>9737890.0999999996</v>
      </c>
      <c r="P255" s="243"/>
      <c r="Q255" s="244">
        <f>SUM(Q256:Q265)</f>
        <v>44272245.420000002</v>
      </c>
    </row>
    <row r="256" spans="1:28" ht="48" x14ac:dyDescent="0.2">
      <c r="A256" s="245" t="s">
        <v>4191</v>
      </c>
      <c r="B256" s="246" t="s">
        <v>4192</v>
      </c>
      <c r="C256" s="256" t="s">
        <v>3292</v>
      </c>
      <c r="D256" s="256"/>
      <c r="E256" s="256">
        <v>100</v>
      </c>
      <c r="F256" s="256">
        <v>100</v>
      </c>
      <c r="G256" s="258">
        <v>1210715.3999999999</v>
      </c>
      <c r="H256" s="256">
        <v>100</v>
      </c>
      <c r="I256" s="258">
        <v>1452406</v>
      </c>
      <c r="J256" s="256">
        <v>100</v>
      </c>
      <c r="K256" s="258">
        <v>1597647</v>
      </c>
      <c r="L256" s="256">
        <v>100</v>
      </c>
      <c r="M256" s="258">
        <v>1722353</v>
      </c>
      <c r="N256" s="256">
        <v>100</v>
      </c>
      <c r="O256" s="258">
        <v>1803609</v>
      </c>
      <c r="P256" s="256">
        <v>100</v>
      </c>
      <c r="Q256" s="258">
        <f t="shared" ref="P256:Q264" si="17">G256+I256+K256+M256+O256</f>
        <v>7786730.4000000004</v>
      </c>
    </row>
    <row r="257" spans="1:18" ht="48" x14ac:dyDescent="0.2">
      <c r="A257" s="245" t="s">
        <v>4193</v>
      </c>
      <c r="B257" s="246" t="s">
        <v>4194</v>
      </c>
      <c r="C257" s="256" t="s">
        <v>3292</v>
      </c>
      <c r="D257" s="256"/>
      <c r="E257" s="256">
        <v>100</v>
      </c>
      <c r="F257" s="256">
        <v>100</v>
      </c>
      <c r="G257" s="258">
        <v>3060500</v>
      </c>
      <c r="H257" s="256">
        <v>100</v>
      </c>
      <c r="I257" s="258">
        <v>791594.75</v>
      </c>
      <c r="J257" s="256">
        <v>100</v>
      </c>
      <c r="K257" s="258">
        <v>375754</v>
      </c>
      <c r="L257" s="256">
        <v>100</v>
      </c>
      <c r="M257" s="258">
        <v>753054</v>
      </c>
      <c r="N257" s="256">
        <v>100</v>
      </c>
      <c r="O257" s="258">
        <v>333360</v>
      </c>
      <c r="P257" s="256">
        <v>100</v>
      </c>
      <c r="Q257" s="258">
        <f t="shared" si="17"/>
        <v>5314262.75</v>
      </c>
    </row>
    <row r="258" spans="1:18" ht="48" x14ac:dyDescent="0.2">
      <c r="A258" s="245" t="s">
        <v>3940</v>
      </c>
      <c r="B258" s="246" t="s">
        <v>4195</v>
      </c>
      <c r="C258" s="256" t="s">
        <v>3292</v>
      </c>
      <c r="D258" s="256"/>
      <c r="E258" s="256">
        <v>100</v>
      </c>
      <c r="F258" s="256">
        <v>100</v>
      </c>
      <c r="G258" s="258">
        <v>18000</v>
      </c>
      <c r="H258" s="256">
        <v>100</v>
      </c>
      <c r="I258" s="258">
        <v>19800</v>
      </c>
      <c r="J258" s="256">
        <v>100</v>
      </c>
      <c r="K258" s="258">
        <v>21780</v>
      </c>
      <c r="L258" s="256">
        <v>100</v>
      </c>
      <c r="M258" s="258">
        <v>23958</v>
      </c>
      <c r="N258" s="256">
        <v>100</v>
      </c>
      <c r="O258" s="258">
        <v>26353</v>
      </c>
      <c r="P258" s="256">
        <v>100</v>
      </c>
      <c r="Q258" s="258">
        <f t="shared" si="17"/>
        <v>109891</v>
      </c>
    </row>
    <row r="259" spans="1:18" ht="60" x14ac:dyDescent="0.2">
      <c r="A259" s="245" t="s">
        <v>4131</v>
      </c>
      <c r="B259" s="246" t="s">
        <v>4196</v>
      </c>
      <c r="C259" s="256" t="s">
        <v>3522</v>
      </c>
      <c r="D259" s="256"/>
      <c r="E259" s="256">
        <v>6</v>
      </c>
      <c r="F259" s="256">
        <v>6</v>
      </c>
      <c r="G259" s="258">
        <v>164200</v>
      </c>
      <c r="H259" s="256">
        <v>6</v>
      </c>
      <c r="I259" s="258">
        <v>180620</v>
      </c>
      <c r="J259" s="256">
        <v>6</v>
      </c>
      <c r="K259" s="258">
        <v>198682</v>
      </c>
      <c r="L259" s="256">
        <v>6</v>
      </c>
      <c r="M259" s="258">
        <v>218550</v>
      </c>
      <c r="N259" s="256">
        <v>6</v>
      </c>
      <c r="O259" s="258">
        <v>227627</v>
      </c>
      <c r="P259" s="337">
        <f t="shared" si="17"/>
        <v>30</v>
      </c>
      <c r="Q259" s="258">
        <f t="shared" si="17"/>
        <v>989679</v>
      </c>
    </row>
    <row r="260" spans="1:18" ht="48" x14ac:dyDescent="0.2">
      <c r="A260" s="245" t="s">
        <v>4197</v>
      </c>
      <c r="B260" s="246" t="s">
        <v>4170</v>
      </c>
      <c r="C260" s="256" t="s">
        <v>3522</v>
      </c>
      <c r="D260" s="256"/>
      <c r="E260" s="256">
        <v>1</v>
      </c>
      <c r="F260" s="256">
        <v>1</v>
      </c>
      <c r="G260" s="258">
        <v>21950</v>
      </c>
      <c r="H260" s="256">
        <v>1</v>
      </c>
      <c r="I260" s="258">
        <v>24145</v>
      </c>
      <c r="J260" s="256">
        <v>1</v>
      </c>
      <c r="K260" s="258">
        <v>26559.5</v>
      </c>
      <c r="L260" s="256">
        <v>1</v>
      </c>
      <c r="M260" s="258">
        <v>29215</v>
      </c>
      <c r="N260" s="256">
        <v>1</v>
      </c>
      <c r="O260" s="258">
        <v>32136</v>
      </c>
      <c r="P260" s="337">
        <f t="shared" si="17"/>
        <v>5</v>
      </c>
      <c r="Q260" s="258">
        <f t="shared" si="17"/>
        <v>134005.5</v>
      </c>
    </row>
    <row r="261" spans="1:18" ht="36" x14ac:dyDescent="0.2">
      <c r="A261" s="245" t="s">
        <v>4198</v>
      </c>
      <c r="B261" s="246" t="s">
        <v>1562</v>
      </c>
      <c r="C261" s="256" t="s">
        <v>3292</v>
      </c>
      <c r="D261" s="256"/>
      <c r="E261" s="256">
        <v>25</v>
      </c>
      <c r="F261" s="256">
        <v>40</v>
      </c>
      <c r="G261" s="258">
        <v>361315</v>
      </c>
      <c r="H261" s="256">
        <v>55</v>
      </c>
      <c r="I261" s="258">
        <v>894241</v>
      </c>
      <c r="J261" s="256">
        <v>70</v>
      </c>
      <c r="K261" s="258">
        <v>1037233</v>
      </c>
      <c r="L261" s="256">
        <v>85</v>
      </c>
      <c r="M261" s="258">
        <v>1019287</v>
      </c>
      <c r="N261" s="256">
        <v>100</v>
      </c>
      <c r="O261" s="258">
        <v>1154345</v>
      </c>
      <c r="P261" s="256">
        <v>100</v>
      </c>
      <c r="Q261" s="258">
        <f t="shared" si="17"/>
        <v>4466421</v>
      </c>
    </row>
    <row r="262" spans="1:18" ht="36" x14ac:dyDescent="0.2">
      <c r="A262" s="245" t="s">
        <v>4199</v>
      </c>
      <c r="B262" s="246" t="s">
        <v>1518</v>
      </c>
      <c r="C262" s="256" t="s">
        <v>3292</v>
      </c>
      <c r="D262" s="256"/>
      <c r="E262" s="256">
        <v>80</v>
      </c>
      <c r="F262" s="256">
        <v>84</v>
      </c>
      <c r="G262" s="258">
        <v>1774409.5</v>
      </c>
      <c r="H262" s="256">
        <v>88</v>
      </c>
      <c r="I262" s="258">
        <v>2247617.5</v>
      </c>
      <c r="J262" s="256">
        <v>92</v>
      </c>
      <c r="K262" s="258">
        <v>2495183</v>
      </c>
      <c r="L262" s="256">
        <v>96</v>
      </c>
      <c r="M262" s="258">
        <v>2554079</v>
      </c>
      <c r="N262" s="256">
        <v>100</v>
      </c>
      <c r="O262" s="258">
        <v>2826337</v>
      </c>
      <c r="P262" s="256">
        <v>100</v>
      </c>
      <c r="Q262" s="258">
        <f t="shared" si="17"/>
        <v>11897626</v>
      </c>
    </row>
    <row r="263" spans="1:18" ht="36" x14ac:dyDescent="0.2">
      <c r="A263" s="245" t="s">
        <v>4200</v>
      </c>
      <c r="B263" s="228" t="s">
        <v>3252</v>
      </c>
      <c r="C263" s="256" t="s">
        <v>3292</v>
      </c>
      <c r="D263" s="256"/>
      <c r="E263" s="256">
        <v>45</v>
      </c>
      <c r="F263" s="256">
        <v>50</v>
      </c>
      <c r="G263" s="258">
        <v>111130</v>
      </c>
      <c r="H263" s="256">
        <v>55</v>
      </c>
      <c r="I263" s="258">
        <v>606826</v>
      </c>
      <c r="J263" s="256">
        <v>60</v>
      </c>
      <c r="K263" s="258">
        <v>710484</v>
      </c>
      <c r="L263" s="256">
        <v>65</v>
      </c>
      <c r="M263" s="258">
        <v>707683</v>
      </c>
      <c r="N263" s="256">
        <v>70</v>
      </c>
      <c r="O263" s="258">
        <v>811189</v>
      </c>
      <c r="P263" s="256">
        <v>70</v>
      </c>
      <c r="Q263" s="258">
        <f t="shared" si="17"/>
        <v>2947312</v>
      </c>
    </row>
    <row r="264" spans="1:18" ht="36" x14ac:dyDescent="0.2">
      <c r="A264" s="245" t="s">
        <v>1536</v>
      </c>
      <c r="B264" s="246" t="s">
        <v>1538</v>
      </c>
      <c r="C264" s="256" t="s">
        <v>3292</v>
      </c>
      <c r="D264" s="256"/>
      <c r="E264" s="256">
        <v>20</v>
      </c>
      <c r="F264" s="256">
        <v>36</v>
      </c>
      <c r="G264" s="258">
        <v>1209670.1000000001</v>
      </c>
      <c r="H264" s="256">
        <v>52</v>
      </c>
      <c r="I264" s="348">
        <v>1719280</v>
      </c>
      <c r="J264" s="256">
        <v>68</v>
      </c>
      <c r="K264" s="348">
        <v>1902165</v>
      </c>
      <c r="L264" s="256">
        <v>84</v>
      </c>
      <c r="M264" s="348">
        <v>1943176</v>
      </c>
      <c r="N264" s="256">
        <v>100</v>
      </c>
      <c r="O264" s="348">
        <v>2118042</v>
      </c>
      <c r="P264" s="256">
        <v>100</v>
      </c>
      <c r="Q264" s="258">
        <f t="shared" si="17"/>
        <v>8892333.0999999996</v>
      </c>
    </row>
    <row r="265" spans="1:18" ht="36" x14ac:dyDescent="0.2">
      <c r="A265" s="245" t="s">
        <v>1592</v>
      </c>
      <c r="B265" s="246" t="s">
        <v>1594</v>
      </c>
      <c r="C265" s="256" t="s">
        <v>3292</v>
      </c>
      <c r="D265" s="256"/>
      <c r="E265" s="256">
        <v>0</v>
      </c>
      <c r="F265" s="256">
        <v>20</v>
      </c>
      <c r="G265" s="258">
        <v>200555</v>
      </c>
      <c r="H265" s="256">
        <v>40</v>
      </c>
      <c r="I265" s="258">
        <v>362027.51</v>
      </c>
      <c r="J265" s="256">
        <v>60</v>
      </c>
      <c r="K265" s="258">
        <v>384467.03</v>
      </c>
      <c r="L265" s="256">
        <v>80</v>
      </c>
      <c r="M265" s="258">
        <v>382043.03</v>
      </c>
      <c r="N265" s="256">
        <v>100</v>
      </c>
      <c r="O265" s="258">
        <v>404892.1</v>
      </c>
      <c r="P265" s="256">
        <v>100</v>
      </c>
      <c r="Q265" s="258">
        <f>G265+I265+K265+M265+O265</f>
        <v>1733984.67</v>
      </c>
    </row>
    <row r="266" spans="1:18" x14ac:dyDescent="0.2">
      <c r="A266" s="246"/>
      <c r="B266" s="246"/>
      <c r="C266" s="349"/>
      <c r="D266" s="256"/>
      <c r="E266" s="256"/>
      <c r="F266" s="256"/>
      <c r="G266" s="260"/>
      <c r="H266" s="261"/>
      <c r="I266" s="262"/>
      <c r="J266" s="262"/>
      <c r="K266" s="262"/>
      <c r="L266" s="262"/>
      <c r="M266" s="262"/>
      <c r="N266" s="262"/>
      <c r="O266" s="262"/>
      <c r="P266" s="256"/>
      <c r="Q266" s="258"/>
    </row>
    <row r="267" spans="1:18" ht="24" x14ac:dyDescent="0.2">
      <c r="A267" s="237" t="s">
        <v>4201</v>
      </c>
      <c r="B267" s="238"/>
      <c r="C267" s="239"/>
      <c r="D267" s="239"/>
      <c r="E267" s="239"/>
      <c r="F267" s="239"/>
      <c r="G267" s="240">
        <f>+G268</f>
        <v>1059190</v>
      </c>
      <c r="H267" s="239"/>
      <c r="I267" s="240">
        <f>+I268</f>
        <v>3584741.8646162245</v>
      </c>
      <c r="J267" s="239"/>
      <c r="K267" s="240">
        <f>+K268</f>
        <v>3816524.7273879689</v>
      </c>
      <c r="L267" s="239"/>
      <c r="M267" s="240">
        <f>+M268</f>
        <v>4044838.7400112147</v>
      </c>
      <c r="N267" s="239"/>
      <c r="O267" s="240">
        <f>+O268</f>
        <v>4247439.0545715597</v>
      </c>
      <c r="P267" s="239"/>
      <c r="Q267" s="240">
        <f>+Q268</f>
        <v>16752734.386586968</v>
      </c>
    </row>
    <row r="268" spans="1:18" ht="60" x14ac:dyDescent="0.2">
      <c r="A268" s="241" t="s">
        <v>1598</v>
      </c>
      <c r="B268" s="242"/>
      <c r="C268" s="243"/>
      <c r="D268" s="243"/>
      <c r="E268" s="243"/>
      <c r="F268" s="243"/>
      <c r="G268" s="244">
        <f>SUM(G269:G276)</f>
        <v>1059190</v>
      </c>
      <c r="H268" s="243"/>
      <c r="I268" s="244">
        <f>SUM(I269:I276)</f>
        <v>3584741.8646162245</v>
      </c>
      <c r="J268" s="243"/>
      <c r="K268" s="244">
        <f>SUM(K269:K276)</f>
        <v>3816524.7273879689</v>
      </c>
      <c r="L268" s="243"/>
      <c r="M268" s="244">
        <f>SUM(M269:M276)</f>
        <v>4044838.7400112147</v>
      </c>
      <c r="N268" s="243"/>
      <c r="O268" s="244">
        <f>SUM(O269:O276)</f>
        <v>4247439.0545715597</v>
      </c>
      <c r="P268" s="243"/>
      <c r="Q268" s="244">
        <f>SUM(Q269:Q276)</f>
        <v>16752734.386586968</v>
      </c>
      <c r="R268" s="236">
        <f>O268+M268+K268+I268+G268</f>
        <v>16752734.386586968</v>
      </c>
    </row>
    <row r="269" spans="1:18" ht="24" x14ac:dyDescent="0.2">
      <c r="A269" s="245" t="s">
        <v>1599</v>
      </c>
      <c r="B269" s="253" t="s">
        <v>1601</v>
      </c>
      <c r="C269" s="256" t="s">
        <v>4175</v>
      </c>
      <c r="D269" s="256">
        <v>20.27</v>
      </c>
      <c r="E269" s="247">
        <v>20.23</v>
      </c>
      <c r="F269" s="297">
        <v>20.420000000000002</v>
      </c>
      <c r="G269" s="258">
        <v>611135</v>
      </c>
      <c r="H269" s="297">
        <v>20.57</v>
      </c>
      <c r="I269" s="258">
        <v>644402.77242608625</v>
      </c>
      <c r="J269" s="297">
        <v>20.72</v>
      </c>
      <c r="K269" s="264">
        <v>686068.67892977747</v>
      </c>
      <c r="L269" s="297">
        <v>20.87</v>
      </c>
      <c r="M269" s="264">
        <v>727111.01566547854</v>
      </c>
      <c r="N269" s="297">
        <v>21</v>
      </c>
      <c r="O269" s="264">
        <v>763530.98935612547</v>
      </c>
      <c r="P269" s="297">
        <v>21</v>
      </c>
      <c r="Q269" s="258">
        <f t="shared" ref="P269:Q276" si="18">G269+I269+K269+M269+O269</f>
        <v>3432248.4563774681</v>
      </c>
    </row>
    <row r="270" spans="1:18" ht="60" x14ac:dyDescent="0.2">
      <c r="A270" s="245" t="s">
        <v>4202</v>
      </c>
      <c r="B270" s="246" t="s">
        <v>4203</v>
      </c>
      <c r="C270" s="247" t="s">
        <v>3292</v>
      </c>
      <c r="D270" s="297">
        <v>1.8903591682419703</v>
      </c>
      <c r="E270" s="247">
        <v>1.89</v>
      </c>
      <c r="F270" s="256">
        <v>1.89</v>
      </c>
      <c r="G270" s="258">
        <v>166000</v>
      </c>
      <c r="H270" s="297">
        <v>1.89</v>
      </c>
      <c r="I270" s="258">
        <v>175036.38348765872</v>
      </c>
      <c r="J270" s="297">
        <v>1.89</v>
      </c>
      <c r="K270" s="264">
        <v>186353.9164052837</v>
      </c>
      <c r="L270" s="297">
        <v>1.89</v>
      </c>
      <c r="M270" s="264">
        <v>197502.07171978275</v>
      </c>
      <c r="N270" s="297">
        <v>1.89</v>
      </c>
      <c r="O270" s="264">
        <v>207394.67422601688</v>
      </c>
      <c r="P270" s="350">
        <f t="shared" si="18"/>
        <v>9.4499999999999993</v>
      </c>
      <c r="Q270" s="258">
        <f t="shared" si="18"/>
        <v>932287.04583874205</v>
      </c>
      <c r="R270" s="280"/>
    </row>
    <row r="271" spans="1:18" ht="48" x14ac:dyDescent="0.2">
      <c r="A271" s="245" t="s">
        <v>4204</v>
      </c>
      <c r="B271" s="253" t="s">
        <v>1695</v>
      </c>
      <c r="C271" s="256" t="s">
        <v>3292</v>
      </c>
      <c r="D271" s="297">
        <v>66.420358339650448</v>
      </c>
      <c r="E271" s="256">
        <v>0</v>
      </c>
      <c r="F271" s="297">
        <v>66.920358339650448</v>
      </c>
      <c r="G271" s="258">
        <v>168855</v>
      </c>
      <c r="H271" s="297">
        <v>67.670358339650448</v>
      </c>
      <c r="I271" s="285">
        <v>178046.79839643746</v>
      </c>
      <c r="J271" s="297">
        <v>68.670358339650448</v>
      </c>
      <c r="K271" s="285">
        <v>189558.97924466373</v>
      </c>
      <c r="L271" s="297">
        <v>69.920358339650448</v>
      </c>
      <c r="M271" s="285">
        <v>200898.86939905977</v>
      </c>
      <c r="N271" s="297">
        <v>71.420358339650448</v>
      </c>
      <c r="O271" s="285">
        <v>210961.61274960291</v>
      </c>
      <c r="P271" s="297">
        <v>71.420358339650448</v>
      </c>
      <c r="Q271" s="258">
        <f t="shared" si="18"/>
        <v>948321.25978976383</v>
      </c>
    </row>
    <row r="272" spans="1:18" x14ac:dyDescent="0.2">
      <c r="A272" s="245" t="s">
        <v>4205</v>
      </c>
      <c r="B272" s="253" t="s">
        <v>4206</v>
      </c>
      <c r="C272" s="247" t="s">
        <v>3292</v>
      </c>
      <c r="D272" s="255">
        <v>74.773465679907702</v>
      </c>
      <c r="E272" s="247">
        <v>0</v>
      </c>
      <c r="F272" s="297" t="s">
        <v>4086</v>
      </c>
      <c r="G272" s="258">
        <v>0</v>
      </c>
      <c r="H272" s="297">
        <v>82.377545999999995</v>
      </c>
      <c r="I272" s="258">
        <v>385000</v>
      </c>
      <c r="J272" s="297">
        <v>84.025096919999996</v>
      </c>
      <c r="K272" s="264">
        <v>409893.39694105845</v>
      </c>
      <c r="L272" s="297">
        <v>85.705598858399995</v>
      </c>
      <c r="M272" s="264">
        <v>434414.24061116757</v>
      </c>
      <c r="N272" s="297">
        <v>87.419710835567997</v>
      </c>
      <c r="O272" s="264">
        <v>456173.44226405519</v>
      </c>
      <c r="P272" s="297">
        <v>87.419710835567997</v>
      </c>
      <c r="Q272" s="258">
        <f t="shared" si="18"/>
        <v>1685481.0798162811</v>
      </c>
    </row>
    <row r="273" spans="1:17" ht="48" x14ac:dyDescent="0.2">
      <c r="A273" s="303" t="s">
        <v>4207</v>
      </c>
      <c r="B273" s="253" t="s">
        <v>4208</v>
      </c>
      <c r="C273" s="247" t="s">
        <v>4209</v>
      </c>
      <c r="D273" s="297">
        <v>21.183190066857701</v>
      </c>
      <c r="E273" s="229">
        <v>0</v>
      </c>
      <c r="F273" s="304" t="s">
        <v>4086</v>
      </c>
      <c r="G273" s="295">
        <v>0</v>
      </c>
      <c r="H273" s="308">
        <v>21.933190066857687</v>
      </c>
      <c r="I273" s="295">
        <v>512883.75</v>
      </c>
      <c r="J273" s="308">
        <v>22.783190066857689</v>
      </c>
      <c r="K273" s="291">
        <v>546045.87668407417</v>
      </c>
      <c r="L273" s="308">
        <v>23.733190066857688</v>
      </c>
      <c r="M273" s="264">
        <v>578711.70072222815</v>
      </c>
      <c r="N273" s="308">
        <v>24.833190066857689</v>
      </c>
      <c r="O273" s="264">
        <v>607698.56030856376</v>
      </c>
      <c r="P273" s="308">
        <v>24.833190066857689</v>
      </c>
      <c r="Q273" s="258">
        <f t="shared" si="18"/>
        <v>2245339.8877148665</v>
      </c>
    </row>
    <row r="274" spans="1:17" ht="48" x14ac:dyDescent="0.2">
      <c r="A274" s="227" t="s">
        <v>1687</v>
      </c>
      <c r="B274" s="299" t="s">
        <v>1689</v>
      </c>
      <c r="C274" s="256" t="s">
        <v>3292</v>
      </c>
      <c r="D274" s="254">
        <v>14.204545454545499</v>
      </c>
      <c r="E274" s="254">
        <v>0</v>
      </c>
      <c r="F274" s="254">
        <v>2.8409090909090899</v>
      </c>
      <c r="G274" s="258">
        <v>113200</v>
      </c>
      <c r="H274" s="351">
        <v>2.8409090909090908</v>
      </c>
      <c r="I274" s="285">
        <v>119362.160306042</v>
      </c>
      <c r="J274" s="351">
        <v>2.8409090909090908</v>
      </c>
      <c r="K274" s="285">
        <v>127079.89962095251</v>
      </c>
      <c r="L274" s="351">
        <v>2.8409090909090908</v>
      </c>
      <c r="M274" s="285">
        <v>134682.13565469524</v>
      </c>
      <c r="N274" s="351">
        <v>2.8409090909090908</v>
      </c>
      <c r="O274" s="285">
        <v>141428.17543605491</v>
      </c>
      <c r="P274" s="350">
        <f t="shared" si="18"/>
        <v>14.204545454545453</v>
      </c>
      <c r="Q274" s="258">
        <f t="shared" si="18"/>
        <v>635752.37101774465</v>
      </c>
    </row>
    <row r="275" spans="1:17" ht="72" x14ac:dyDescent="0.2">
      <c r="A275" s="227" t="s">
        <v>4210</v>
      </c>
      <c r="B275" s="253" t="s">
        <v>1619</v>
      </c>
      <c r="C275" s="256" t="s">
        <v>3292</v>
      </c>
      <c r="D275" s="254">
        <v>18.490836055004927</v>
      </c>
      <c r="E275" s="254">
        <v>0</v>
      </c>
      <c r="F275" s="254" t="s">
        <v>4086</v>
      </c>
      <c r="G275" s="258">
        <v>0</v>
      </c>
      <c r="H275" s="351">
        <v>19.240836055004927</v>
      </c>
      <c r="I275" s="285">
        <v>1260000</v>
      </c>
      <c r="J275" s="351">
        <v>19.990836055004927</v>
      </c>
      <c r="K275" s="285">
        <v>1341469.2990798275</v>
      </c>
      <c r="L275" s="351">
        <v>20.740836055004927</v>
      </c>
      <c r="M275" s="285">
        <v>1421719.3329092753</v>
      </c>
      <c r="N275" s="351">
        <v>21.490836055004927</v>
      </c>
      <c r="O275" s="285">
        <v>1492931.2655914528</v>
      </c>
      <c r="P275" s="351">
        <v>21.490836055004927</v>
      </c>
      <c r="Q275" s="258">
        <f t="shared" si="18"/>
        <v>5516119.8975805556</v>
      </c>
    </row>
    <row r="276" spans="1:17" ht="60" x14ac:dyDescent="0.2">
      <c r="A276" s="296" t="s">
        <v>1670</v>
      </c>
      <c r="B276" s="253" t="s">
        <v>1672</v>
      </c>
      <c r="C276" s="256" t="s">
        <v>3292</v>
      </c>
      <c r="D276" s="297">
        <v>1.14682844593277</v>
      </c>
      <c r="E276" s="297">
        <v>1.4335355574159663</v>
      </c>
      <c r="F276" s="297">
        <v>100</v>
      </c>
      <c r="G276" s="264">
        <v>0</v>
      </c>
      <c r="H276" s="297">
        <v>100</v>
      </c>
      <c r="I276" s="283">
        <v>310010</v>
      </c>
      <c r="J276" s="297">
        <v>100</v>
      </c>
      <c r="K276" s="283">
        <v>330054.6804823312</v>
      </c>
      <c r="L276" s="352">
        <v>100</v>
      </c>
      <c r="M276" s="283">
        <v>349799.37332952733</v>
      </c>
      <c r="N276" s="352">
        <v>100</v>
      </c>
      <c r="O276" s="283">
        <v>367320.33463968756</v>
      </c>
      <c r="P276" s="297">
        <v>100</v>
      </c>
      <c r="Q276" s="258">
        <f t="shared" si="18"/>
        <v>1357184.388451546</v>
      </c>
    </row>
    <row r="277" spans="1:17" x14ac:dyDescent="0.2">
      <c r="A277" s="296"/>
      <c r="B277" s="253"/>
      <c r="C277" s="256"/>
      <c r="D277" s="256"/>
      <c r="E277" s="256"/>
      <c r="F277" s="297"/>
      <c r="G277" s="264"/>
      <c r="H277" s="297"/>
      <c r="I277" s="283"/>
      <c r="J277" s="297"/>
      <c r="K277" s="283"/>
      <c r="L277" s="352"/>
      <c r="M277" s="283"/>
      <c r="N277" s="352"/>
      <c r="O277" s="283"/>
      <c r="P277" s="297"/>
      <c r="Q277" s="258"/>
    </row>
    <row r="278" spans="1:17" x14ac:dyDescent="0.2">
      <c r="A278" s="237" t="s">
        <v>4211</v>
      </c>
      <c r="B278" s="238"/>
      <c r="C278" s="239"/>
      <c r="D278" s="239"/>
      <c r="E278" s="239"/>
      <c r="F278" s="239"/>
      <c r="G278" s="240">
        <f>+G279</f>
        <v>8868402.5999999996</v>
      </c>
      <c r="H278" s="239"/>
      <c r="I278" s="240">
        <f>+I279</f>
        <v>40851163</v>
      </c>
      <c r="J278" s="239"/>
      <c r="K278" s="240">
        <f>+K279</f>
        <v>18552780</v>
      </c>
      <c r="L278" s="239"/>
      <c r="M278" s="240">
        <f>+M279</f>
        <v>62243896</v>
      </c>
      <c r="N278" s="239"/>
      <c r="O278" s="240">
        <f>+O279</f>
        <v>12857175</v>
      </c>
      <c r="P278" s="239"/>
      <c r="Q278" s="240">
        <f>+Q279</f>
        <v>143373416.59999999</v>
      </c>
    </row>
    <row r="279" spans="1:17" x14ac:dyDescent="0.2">
      <c r="A279" s="241" t="s">
        <v>2723</v>
      </c>
      <c r="B279" s="242"/>
      <c r="C279" s="243"/>
      <c r="D279" s="243"/>
      <c r="E279" s="243"/>
      <c r="F279" s="243"/>
      <c r="G279" s="244">
        <f>SUM(G280:G291)</f>
        <v>8868402.5999999996</v>
      </c>
      <c r="H279" s="243"/>
      <c r="I279" s="244">
        <f>SUM(I280:I291)</f>
        <v>40851163</v>
      </c>
      <c r="J279" s="243"/>
      <c r="K279" s="244">
        <f>SUM(K280:K291)</f>
        <v>18552780</v>
      </c>
      <c r="L279" s="243"/>
      <c r="M279" s="244">
        <f>SUM(M280:M291)</f>
        <v>62243896</v>
      </c>
      <c r="N279" s="243"/>
      <c r="O279" s="244">
        <f>SUM(O280:O291)</f>
        <v>12857175</v>
      </c>
      <c r="P279" s="243"/>
      <c r="Q279" s="244">
        <f>SUM(Q280:Q291)</f>
        <v>143373416.59999999</v>
      </c>
    </row>
    <row r="280" spans="1:17" ht="36" x14ac:dyDescent="0.2">
      <c r="A280" s="246" t="s">
        <v>3933</v>
      </c>
      <c r="B280" s="228" t="s">
        <v>3934</v>
      </c>
      <c r="C280" s="229" t="s">
        <v>3292</v>
      </c>
      <c r="D280" s="353">
        <v>100</v>
      </c>
      <c r="E280" s="353">
        <v>100</v>
      </c>
      <c r="F280" s="353">
        <v>100</v>
      </c>
      <c r="G280" s="291">
        <v>2291666.7999999998</v>
      </c>
      <c r="H280" s="353">
        <v>100</v>
      </c>
      <c r="I280" s="354">
        <v>2429162.96</v>
      </c>
      <c r="J280" s="353">
        <v>100</v>
      </c>
      <c r="K280" s="291">
        <v>2579532.5</v>
      </c>
      <c r="L280" s="353">
        <v>100</v>
      </c>
      <c r="M280" s="291">
        <v>2808106.5959999999</v>
      </c>
      <c r="N280" s="353">
        <v>100</v>
      </c>
      <c r="O280" s="291">
        <v>3036790</v>
      </c>
      <c r="P280" s="353">
        <v>100</v>
      </c>
      <c r="Q280" s="258">
        <f t="shared" ref="Q280:Q291" si="19">G280+I280+K280+M280+O280</f>
        <v>13145258.855999999</v>
      </c>
    </row>
    <row r="281" spans="1:17" ht="60" x14ac:dyDescent="0.2">
      <c r="A281" s="246" t="s">
        <v>3935</v>
      </c>
      <c r="B281" s="246" t="s">
        <v>3936</v>
      </c>
      <c r="C281" s="247" t="s">
        <v>3292</v>
      </c>
      <c r="D281" s="248">
        <v>100</v>
      </c>
      <c r="E281" s="248">
        <v>100</v>
      </c>
      <c r="F281" s="353">
        <v>100</v>
      </c>
      <c r="G281" s="291">
        <v>436344.8</v>
      </c>
      <c r="H281" s="353">
        <v>100</v>
      </c>
      <c r="I281" s="354">
        <v>2423343.3560000001</v>
      </c>
      <c r="J281" s="353">
        <v>100</v>
      </c>
      <c r="K281" s="291">
        <v>659383.38699999999</v>
      </c>
      <c r="L281" s="353">
        <v>100</v>
      </c>
      <c r="M281" s="291">
        <v>701830</v>
      </c>
      <c r="N281" s="353">
        <v>100</v>
      </c>
      <c r="O281" s="291">
        <v>737005</v>
      </c>
      <c r="P281" s="353">
        <v>100</v>
      </c>
      <c r="Q281" s="258">
        <f t="shared" si="19"/>
        <v>4957906.5429999996</v>
      </c>
    </row>
    <row r="282" spans="1:17" ht="48" x14ac:dyDescent="0.2">
      <c r="A282" s="246" t="s">
        <v>3940</v>
      </c>
      <c r="B282" s="246" t="s">
        <v>4212</v>
      </c>
      <c r="C282" s="247" t="s">
        <v>3292</v>
      </c>
      <c r="D282" s="255">
        <v>15.789473684210526</v>
      </c>
      <c r="E282" s="255">
        <v>17.045454545454543</v>
      </c>
      <c r="F282" s="272">
        <v>28.409090909090907</v>
      </c>
      <c r="G282" s="291">
        <v>27640</v>
      </c>
      <c r="H282" s="353">
        <v>39.772727272727266</v>
      </c>
      <c r="I282" s="354">
        <v>79022</v>
      </c>
      <c r="J282" s="353">
        <v>51.136363636363626</v>
      </c>
      <c r="K282" s="291">
        <v>81591.100000000006</v>
      </c>
      <c r="L282" s="353">
        <v>62.499999999999986</v>
      </c>
      <c r="M282" s="291">
        <v>150000</v>
      </c>
      <c r="N282" s="353">
        <v>73.863636363636346</v>
      </c>
      <c r="O282" s="291">
        <v>157500</v>
      </c>
      <c r="P282" s="353">
        <v>73.863636363636346</v>
      </c>
      <c r="Q282" s="258">
        <f t="shared" si="19"/>
        <v>495753.1</v>
      </c>
    </row>
    <row r="283" spans="1:17" ht="48" x14ac:dyDescent="0.2">
      <c r="A283" s="246" t="s">
        <v>3942</v>
      </c>
      <c r="B283" s="246" t="s">
        <v>4213</v>
      </c>
      <c r="C283" s="247" t="s">
        <v>3292</v>
      </c>
      <c r="D283" s="248">
        <v>100</v>
      </c>
      <c r="E283" s="248">
        <v>100</v>
      </c>
      <c r="F283" s="353">
        <v>100</v>
      </c>
      <c r="G283" s="291">
        <v>157549.29999999999</v>
      </c>
      <c r="H283" s="353">
        <v>100</v>
      </c>
      <c r="I283" s="354">
        <v>165426.76500000001</v>
      </c>
      <c r="J283" s="353">
        <v>100</v>
      </c>
      <c r="K283" s="291">
        <v>174500</v>
      </c>
      <c r="L283" s="353">
        <v>100</v>
      </c>
      <c r="M283" s="291">
        <v>183000</v>
      </c>
      <c r="N283" s="353">
        <v>100</v>
      </c>
      <c r="O283" s="291">
        <v>201300</v>
      </c>
      <c r="P283" s="353">
        <v>100</v>
      </c>
      <c r="Q283" s="258">
        <f t="shared" si="19"/>
        <v>881776.06499999994</v>
      </c>
    </row>
    <row r="284" spans="1:17" ht="36" x14ac:dyDescent="0.2">
      <c r="A284" s="246" t="s">
        <v>3944</v>
      </c>
      <c r="B284" s="246" t="s">
        <v>4214</v>
      </c>
      <c r="C284" s="247" t="s">
        <v>3292</v>
      </c>
      <c r="D284" s="248">
        <v>100</v>
      </c>
      <c r="E284" s="248">
        <v>100</v>
      </c>
      <c r="F284" s="353">
        <v>100</v>
      </c>
      <c r="G284" s="291">
        <v>35278</v>
      </c>
      <c r="H284" s="353">
        <v>100</v>
      </c>
      <c r="I284" s="354">
        <v>37041.9</v>
      </c>
      <c r="J284" s="353">
        <v>100</v>
      </c>
      <c r="K284" s="291">
        <v>100000</v>
      </c>
      <c r="L284" s="353">
        <v>100</v>
      </c>
      <c r="M284" s="291">
        <v>125000</v>
      </c>
      <c r="N284" s="353">
        <v>100</v>
      </c>
      <c r="O284" s="291">
        <v>137500</v>
      </c>
      <c r="P284" s="353">
        <v>100</v>
      </c>
      <c r="Q284" s="258">
        <f t="shared" si="19"/>
        <v>434819.9</v>
      </c>
    </row>
    <row r="285" spans="1:17" ht="53.25" customHeight="1" x14ac:dyDescent="0.2">
      <c r="A285" s="246" t="s">
        <v>2724</v>
      </c>
      <c r="B285" s="246" t="s">
        <v>2726</v>
      </c>
      <c r="C285" s="247" t="s">
        <v>3292</v>
      </c>
      <c r="D285" s="248">
        <v>3.4482758620689653</v>
      </c>
      <c r="E285" s="248">
        <v>13.793103448275861</v>
      </c>
      <c r="F285" s="272">
        <v>37.931034482758619</v>
      </c>
      <c r="G285" s="291">
        <v>2937635</v>
      </c>
      <c r="H285" s="272">
        <v>55.172413793103445</v>
      </c>
      <c r="I285" s="291">
        <v>731998.75</v>
      </c>
      <c r="J285" s="272">
        <v>72.41379310344827</v>
      </c>
      <c r="K285" s="291">
        <v>747668.67500000005</v>
      </c>
      <c r="L285" s="272">
        <v>82.758620689655174</v>
      </c>
      <c r="M285" s="291">
        <v>435950</v>
      </c>
      <c r="N285" s="353">
        <v>96.551724137931032</v>
      </c>
      <c r="O285" s="291">
        <v>414500</v>
      </c>
      <c r="P285" s="353">
        <v>96.551724137931032</v>
      </c>
      <c r="Q285" s="258">
        <f t="shared" si="19"/>
        <v>5267752.4249999998</v>
      </c>
    </row>
    <row r="286" spans="1:17" ht="48" x14ac:dyDescent="0.2">
      <c r="A286" s="246" t="s">
        <v>2735</v>
      </c>
      <c r="B286" s="246" t="s">
        <v>4215</v>
      </c>
      <c r="C286" s="247" t="s">
        <v>3292</v>
      </c>
      <c r="D286" s="248">
        <v>0</v>
      </c>
      <c r="E286" s="248">
        <v>0</v>
      </c>
      <c r="F286" s="353">
        <v>100</v>
      </c>
      <c r="G286" s="291">
        <v>95650</v>
      </c>
      <c r="H286" s="353">
        <v>100</v>
      </c>
      <c r="I286" s="354">
        <v>320182.5</v>
      </c>
      <c r="J286" s="353">
        <v>100</v>
      </c>
      <c r="K286" s="291">
        <v>2339787.5</v>
      </c>
      <c r="L286" s="353">
        <v>100</v>
      </c>
      <c r="M286" s="291">
        <v>2274276.875</v>
      </c>
      <c r="N286" s="353">
        <v>100</v>
      </c>
      <c r="O286" s="291">
        <v>2318831.4010000001</v>
      </c>
      <c r="P286" s="353">
        <v>100</v>
      </c>
      <c r="Q286" s="258">
        <f t="shared" si="19"/>
        <v>7348728.2760000005</v>
      </c>
    </row>
    <row r="287" spans="1:17" ht="24" x14ac:dyDescent="0.2">
      <c r="A287" s="246" t="s">
        <v>4216</v>
      </c>
      <c r="B287" s="246" t="s">
        <v>4217</v>
      </c>
      <c r="C287" s="247" t="s">
        <v>3292</v>
      </c>
      <c r="D287" s="255">
        <v>70.231023102310232</v>
      </c>
      <c r="E287" s="255">
        <v>71.947194719471952</v>
      </c>
      <c r="F287" s="272">
        <v>79.12</v>
      </c>
      <c r="G287" s="291">
        <v>1329241.3</v>
      </c>
      <c r="H287" s="272">
        <v>79.760000000000005</v>
      </c>
      <c r="I287" s="354">
        <v>1856703.365</v>
      </c>
      <c r="J287" s="272">
        <v>80.400000000000006</v>
      </c>
      <c r="K287" s="291">
        <v>2043784.196</v>
      </c>
      <c r="L287" s="272">
        <v>81.03</v>
      </c>
      <c r="M287" s="291">
        <v>2155640.9670000002</v>
      </c>
      <c r="N287" s="272">
        <v>81.63</v>
      </c>
      <c r="O287" s="291">
        <v>1905604.987</v>
      </c>
      <c r="P287" s="272">
        <v>81.63</v>
      </c>
      <c r="Q287" s="258">
        <f t="shared" si="19"/>
        <v>9290974.8149999995</v>
      </c>
    </row>
    <row r="288" spans="1:17" ht="48" x14ac:dyDescent="0.2">
      <c r="A288" s="246" t="s">
        <v>2771</v>
      </c>
      <c r="B288" s="246" t="s">
        <v>4218</v>
      </c>
      <c r="C288" s="247" t="s">
        <v>3292</v>
      </c>
      <c r="D288" s="248">
        <v>50</v>
      </c>
      <c r="E288" s="248">
        <v>50</v>
      </c>
      <c r="F288" s="353">
        <v>50</v>
      </c>
      <c r="G288" s="291">
        <v>0</v>
      </c>
      <c r="H288" s="353">
        <v>50</v>
      </c>
      <c r="I288" s="291">
        <v>30000000</v>
      </c>
      <c r="J288" s="353">
        <v>50</v>
      </c>
      <c r="K288" s="291">
        <v>7000000</v>
      </c>
      <c r="L288" s="353">
        <v>78.260869565217391</v>
      </c>
      <c r="M288" s="291">
        <v>50500000</v>
      </c>
      <c r="N288" s="353">
        <v>100</v>
      </c>
      <c r="O288" s="291">
        <v>500000</v>
      </c>
      <c r="P288" s="353">
        <v>100</v>
      </c>
      <c r="Q288" s="258">
        <f t="shared" si="19"/>
        <v>88000000</v>
      </c>
    </row>
    <row r="289" spans="1:17" ht="36" x14ac:dyDescent="0.2">
      <c r="A289" s="246" t="s">
        <v>2776</v>
      </c>
      <c r="B289" s="246" t="s">
        <v>2778</v>
      </c>
      <c r="C289" s="247" t="s">
        <v>3292</v>
      </c>
      <c r="D289" s="248" t="s">
        <v>4086</v>
      </c>
      <c r="E289" s="248" t="s">
        <v>4086</v>
      </c>
      <c r="F289" s="272">
        <v>3.24</v>
      </c>
      <c r="G289" s="291">
        <v>293250</v>
      </c>
      <c r="H289" s="272">
        <v>3.08</v>
      </c>
      <c r="I289" s="354">
        <v>1361221.6</v>
      </c>
      <c r="J289" s="272">
        <v>2.39</v>
      </c>
      <c r="K289" s="291">
        <v>1204313.0689999999</v>
      </c>
      <c r="L289" s="272">
        <v>2.8</v>
      </c>
      <c r="M289" s="291">
        <v>1225906.4920000001</v>
      </c>
      <c r="N289" s="272">
        <v>2.68</v>
      </c>
      <c r="O289" s="291">
        <v>1665163.2350000001</v>
      </c>
      <c r="P289" s="272">
        <v>2.68</v>
      </c>
      <c r="Q289" s="258">
        <f t="shared" si="19"/>
        <v>5749854.3959999997</v>
      </c>
    </row>
    <row r="290" spans="1:17" ht="24" x14ac:dyDescent="0.2">
      <c r="A290" s="246" t="s">
        <v>4219</v>
      </c>
      <c r="B290" s="246" t="s">
        <v>4220</v>
      </c>
      <c r="C290" s="247" t="s">
        <v>3292</v>
      </c>
      <c r="D290" s="248">
        <v>20</v>
      </c>
      <c r="E290" s="248">
        <v>20</v>
      </c>
      <c r="F290" s="353">
        <v>20</v>
      </c>
      <c r="G290" s="291">
        <v>91963.199999999997</v>
      </c>
      <c r="H290" s="353">
        <v>20</v>
      </c>
      <c r="I290" s="354">
        <v>211066.8</v>
      </c>
      <c r="J290" s="353">
        <v>30</v>
      </c>
      <c r="K290" s="291">
        <v>272309.87300000002</v>
      </c>
      <c r="L290" s="353">
        <v>40</v>
      </c>
      <c r="M290" s="291">
        <v>289555</v>
      </c>
      <c r="N290" s="353">
        <v>50</v>
      </c>
      <c r="O290" s="291">
        <v>318494</v>
      </c>
      <c r="P290" s="353">
        <v>50</v>
      </c>
      <c r="Q290" s="258">
        <f t="shared" si="19"/>
        <v>1183388.8730000001</v>
      </c>
    </row>
    <row r="291" spans="1:17" ht="36" x14ac:dyDescent="0.2">
      <c r="A291" s="246" t="s">
        <v>4221</v>
      </c>
      <c r="B291" s="246" t="s">
        <v>4222</v>
      </c>
      <c r="C291" s="247" t="s">
        <v>3292</v>
      </c>
      <c r="D291" s="248">
        <v>23.9</v>
      </c>
      <c r="E291" s="248">
        <v>-15</v>
      </c>
      <c r="F291" s="353">
        <v>5</v>
      </c>
      <c r="G291" s="291">
        <v>1172184.2</v>
      </c>
      <c r="H291" s="248">
        <v>5</v>
      </c>
      <c r="I291" s="355">
        <v>1235993.004</v>
      </c>
      <c r="J291" s="248">
        <v>5</v>
      </c>
      <c r="K291" s="264">
        <v>1349909.7</v>
      </c>
      <c r="L291" s="248">
        <v>5</v>
      </c>
      <c r="M291" s="264">
        <v>1394630.07</v>
      </c>
      <c r="N291" s="248">
        <v>5</v>
      </c>
      <c r="O291" s="264">
        <v>1464486.3770000001</v>
      </c>
      <c r="P291" s="248">
        <v>25</v>
      </c>
      <c r="Q291" s="258">
        <f t="shared" si="19"/>
        <v>6617203.3510000007</v>
      </c>
    </row>
    <row r="292" spans="1:17" x14ac:dyDescent="0.2">
      <c r="A292" s="245"/>
      <c r="B292" s="246"/>
      <c r="C292" s="247"/>
      <c r="D292" s="247"/>
      <c r="E292" s="247"/>
      <c r="F292" s="229"/>
      <c r="G292" s="260"/>
      <c r="H292" s="261"/>
      <c r="I292" s="262"/>
      <c r="J292" s="262"/>
      <c r="K292" s="262"/>
      <c r="L292" s="262"/>
      <c r="M292" s="262"/>
      <c r="N292" s="262"/>
      <c r="O292" s="262"/>
      <c r="P292" s="229"/>
      <c r="Q292" s="230"/>
    </row>
    <row r="293" spans="1:17" ht="24" x14ac:dyDescent="0.2">
      <c r="A293" s="237" t="s">
        <v>4223</v>
      </c>
      <c r="B293" s="238"/>
      <c r="C293" s="239"/>
      <c r="D293" s="239"/>
      <c r="E293" s="239"/>
      <c r="F293" s="239"/>
      <c r="G293" s="240">
        <f>+G294</f>
        <v>11034377.229</v>
      </c>
      <c r="H293" s="239"/>
      <c r="I293" s="240">
        <f>+I294</f>
        <v>11097460</v>
      </c>
      <c r="J293" s="239"/>
      <c r="K293" s="240">
        <f>+K294</f>
        <v>11815001</v>
      </c>
      <c r="L293" s="239"/>
      <c r="M293" s="240">
        <f>+M294</f>
        <v>12521806</v>
      </c>
      <c r="N293" s="239"/>
      <c r="O293" s="240">
        <f>+O294</f>
        <v>13149003</v>
      </c>
      <c r="P293" s="239"/>
      <c r="Q293" s="240">
        <f>+Q294</f>
        <v>59617647.229000002</v>
      </c>
    </row>
    <row r="294" spans="1:17" ht="24" x14ac:dyDescent="0.2">
      <c r="A294" s="241" t="s">
        <v>1026</v>
      </c>
      <c r="B294" s="242"/>
      <c r="C294" s="243"/>
      <c r="D294" s="243"/>
      <c r="E294" s="243"/>
      <c r="F294" s="243"/>
      <c r="G294" s="244">
        <f>SUM(G295:G304)</f>
        <v>11034377.229</v>
      </c>
      <c r="H294" s="243"/>
      <c r="I294" s="244">
        <f>SUM(I295:I304)</f>
        <v>11097460</v>
      </c>
      <c r="J294" s="243"/>
      <c r="K294" s="244">
        <f>SUM(K295:K304)</f>
        <v>11815001</v>
      </c>
      <c r="L294" s="243"/>
      <c r="M294" s="244">
        <f>SUM(M295:M304)</f>
        <v>12521806</v>
      </c>
      <c r="N294" s="243"/>
      <c r="O294" s="244">
        <f>SUM(O295:O304)</f>
        <v>13149003</v>
      </c>
      <c r="P294" s="243"/>
      <c r="Q294" s="244">
        <f>SUM(Q295:Q304)</f>
        <v>59617647.229000002</v>
      </c>
    </row>
    <row r="295" spans="1:17" ht="36" x14ac:dyDescent="0.2">
      <c r="A295" s="245" t="s">
        <v>3933</v>
      </c>
      <c r="B295" s="246" t="s">
        <v>3934</v>
      </c>
      <c r="C295" s="256" t="s">
        <v>3292</v>
      </c>
      <c r="D295" s="256" t="s">
        <v>4086</v>
      </c>
      <c r="E295" s="256" t="s">
        <v>4086</v>
      </c>
      <c r="F295" s="256">
        <v>100</v>
      </c>
      <c r="G295" s="301">
        <v>1463655.321</v>
      </c>
      <c r="H295" s="256">
        <v>100</v>
      </c>
      <c r="I295" s="301">
        <v>1663840</v>
      </c>
      <c r="J295" s="256">
        <v>100</v>
      </c>
      <c r="K295" s="301">
        <v>1771421</v>
      </c>
      <c r="L295" s="256">
        <v>100</v>
      </c>
      <c r="M295" s="301">
        <v>1877392</v>
      </c>
      <c r="N295" s="256">
        <v>100</v>
      </c>
      <c r="O295" s="301">
        <v>1971428</v>
      </c>
      <c r="P295" s="256">
        <v>100</v>
      </c>
      <c r="Q295" s="258">
        <v>8747736.3210000005</v>
      </c>
    </row>
    <row r="296" spans="1:17" ht="60" x14ac:dyDescent="0.2">
      <c r="A296" s="245" t="s">
        <v>3935</v>
      </c>
      <c r="B296" s="246" t="s">
        <v>3936</v>
      </c>
      <c r="C296" s="256" t="s">
        <v>3292</v>
      </c>
      <c r="D296" s="256" t="s">
        <v>4086</v>
      </c>
      <c r="E296" s="256" t="s">
        <v>4086</v>
      </c>
      <c r="F296" s="256">
        <v>100</v>
      </c>
      <c r="G296" s="301">
        <v>1278950</v>
      </c>
      <c r="H296" s="256">
        <v>100</v>
      </c>
      <c r="I296" s="301">
        <v>798950</v>
      </c>
      <c r="J296" s="256">
        <v>100</v>
      </c>
      <c r="K296" s="301">
        <v>850608</v>
      </c>
      <c r="L296" s="256">
        <v>100</v>
      </c>
      <c r="M296" s="301">
        <v>901494</v>
      </c>
      <c r="N296" s="256">
        <v>100</v>
      </c>
      <c r="O296" s="301">
        <v>946648</v>
      </c>
      <c r="P296" s="256">
        <v>100</v>
      </c>
      <c r="Q296" s="258">
        <v>4776650</v>
      </c>
    </row>
    <row r="297" spans="1:17" ht="48" x14ac:dyDescent="0.2">
      <c r="A297" s="245" t="s">
        <v>3940</v>
      </c>
      <c r="B297" s="246" t="s">
        <v>4075</v>
      </c>
      <c r="C297" s="256" t="s">
        <v>3292</v>
      </c>
      <c r="D297" s="256" t="s">
        <v>4086</v>
      </c>
      <c r="E297" s="256" t="s">
        <v>4086</v>
      </c>
      <c r="F297" s="256">
        <v>100</v>
      </c>
      <c r="G297" s="301">
        <v>144553</v>
      </c>
      <c r="H297" s="256">
        <v>100</v>
      </c>
      <c r="I297" s="301">
        <v>178834</v>
      </c>
      <c r="J297" s="256">
        <v>100</v>
      </c>
      <c r="K297" s="301">
        <v>190397</v>
      </c>
      <c r="L297" s="256">
        <v>100</v>
      </c>
      <c r="M297" s="301">
        <v>201787</v>
      </c>
      <c r="N297" s="256">
        <v>100</v>
      </c>
      <c r="O297" s="301">
        <v>211894</v>
      </c>
      <c r="P297" s="256">
        <v>100</v>
      </c>
      <c r="Q297" s="258">
        <v>927465</v>
      </c>
    </row>
    <row r="298" spans="1:17" ht="48" x14ac:dyDescent="0.2">
      <c r="A298" s="245" t="s">
        <v>3942</v>
      </c>
      <c r="B298" s="246" t="s">
        <v>4076</v>
      </c>
      <c r="C298" s="256"/>
      <c r="D298" s="256" t="s">
        <v>4086</v>
      </c>
      <c r="E298" s="256" t="s">
        <v>4086</v>
      </c>
      <c r="F298" s="256">
        <v>100</v>
      </c>
      <c r="G298" s="301">
        <v>218021</v>
      </c>
      <c r="H298" s="256">
        <v>100</v>
      </c>
      <c r="I298" s="301">
        <v>189921</v>
      </c>
      <c r="J298" s="256">
        <v>100</v>
      </c>
      <c r="K298" s="301">
        <v>202201</v>
      </c>
      <c r="L298" s="256">
        <v>100</v>
      </c>
      <c r="M298" s="301">
        <v>214298</v>
      </c>
      <c r="N298" s="256">
        <v>100</v>
      </c>
      <c r="O298" s="301">
        <v>225031</v>
      </c>
      <c r="P298" s="256">
        <v>100</v>
      </c>
      <c r="Q298" s="258">
        <v>1049472</v>
      </c>
    </row>
    <row r="299" spans="1:17" ht="36" x14ac:dyDescent="0.2">
      <c r="A299" s="245" t="s">
        <v>3944</v>
      </c>
      <c r="B299" s="246" t="s">
        <v>3945</v>
      </c>
      <c r="C299" s="256" t="s">
        <v>3522</v>
      </c>
      <c r="D299" s="256">
        <v>1</v>
      </c>
      <c r="E299" s="256">
        <v>1</v>
      </c>
      <c r="F299" s="229">
        <v>1</v>
      </c>
      <c r="G299" s="301">
        <v>42537.3</v>
      </c>
      <c r="H299" s="229">
        <v>1</v>
      </c>
      <c r="I299" s="301">
        <v>47537</v>
      </c>
      <c r="J299" s="229">
        <v>1</v>
      </c>
      <c r="K299" s="301">
        <v>50610</v>
      </c>
      <c r="L299" s="229">
        <v>1</v>
      </c>
      <c r="M299" s="301">
        <v>53638</v>
      </c>
      <c r="N299" s="229">
        <v>1</v>
      </c>
      <c r="O299" s="301">
        <v>56325</v>
      </c>
      <c r="P299" s="229">
        <v>5</v>
      </c>
      <c r="Q299" s="258">
        <v>250647.3</v>
      </c>
    </row>
    <row r="300" spans="1:17" ht="60" x14ac:dyDescent="0.2">
      <c r="A300" s="245" t="s">
        <v>1060</v>
      </c>
      <c r="B300" s="253" t="s">
        <v>1062</v>
      </c>
      <c r="C300" s="256" t="s">
        <v>3327</v>
      </c>
      <c r="D300" s="256" t="s">
        <v>4086</v>
      </c>
      <c r="E300" s="256">
        <v>2.67</v>
      </c>
      <c r="F300" s="351">
        <v>3</v>
      </c>
      <c r="G300" s="258">
        <v>2200000</v>
      </c>
      <c r="H300" s="256">
        <v>3.3</v>
      </c>
      <c r="I300" s="286">
        <v>2433786</v>
      </c>
      <c r="J300" s="256">
        <v>3.5</v>
      </c>
      <c r="K300" s="286">
        <v>2591151</v>
      </c>
      <c r="L300" s="256">
        <v>3.7</v>
      </c>
      <c r="M300" s="286">
        <v>2746160</v>
      </c>
      <c r="N300" s="351">
        <v>4</v>
      </c>
      <c r="O300" s="286">
        <v>2883711</v>
      </c>
      <c r="P300" s="351">
        <v>4</v>
      </c>
      <c r="Q300" s="258">
        <v>12854808</v>
      </c>
    </row>
    <row r="301" spans="1:17" ht="36" x14ac:dyDescent="0.2">
      <c r="A301" s="296" t="s">
        <v>1075</v>
      </c>
      <c r="B301" s="253" t="s">
        <v>1077</v>
      </c>
      <c r="C301" s="256" t="s">
        <v>3292</v>
      </c>
      <c r="D301" s="256" t="s">
        <v>4086</v>
      </c>
      <c r="E301" s="256" t="s">
        <v>4086</v>
      </c>
      <c r="F301" s="256">
        <v>70</v>
      </c>
      <c r="G301" s="258">
        <v>2376864</v>
      </c>
      <c r="H301" s="256">
        <v>75</v>
      </c>
      <c r="I301" s="286">
        <v>2573865</v>
      </c>
      <c r="J301" s="256">
        <v>80</v>
      </c>
      <c r="K301" s="286">
        <v>2740286</v>
      </c>
      <c r="L301" s="256">
        <v>85</v>
      </c>
      <c r="M301" s="286">
        <v>2904217</v>
      </c>
      <c r="N301" s="256">
        <v>90</v>
      </c>
      <c r="O301" s="286">
        <v>3049685</v>
      </c>
      <c r="P301" s="256">
        <v>90</v>
      </c>
      <c r="Q301" s="258">
        <v>13644917</v>
      </c>
    </row>
    <row r="302" spans="1:17" ht="60" x14ac:dyDescent="0.2">
      <c r="A302" s="296" t="s">
        <v>1107</v>
      </c>
      <c r="B302" s="253" t="s">
        <v>4224</v>
      </c>
      <c r="C302" s="256" t="s">
        <v>3292</v>
      </c>
      <c r="D302" s="256" t="s">
        <v>4086</v>
      </c>
      <c r="E302" s="256">
        <v>42</v>
      </c>
      <c r="F302" s="256">
        <v>50</v>
      </c>
      <c r="G302" s="258">
        <v>420540.4</v>
      </c>
      <c r="H302" s="256">
        <v>55</v>
      </c>
      <c r="I302" s="286">
        <v>434245</v>
      </c>
      <c r="J302" s="256">
        <v>60</v>
      </c>
      <c r="K302" s="286">
        <v>462323</v>
      </c>
      <c r="L302" s="256">
        <v>65</v>
      </c>
      <c r="M302" s="286">
        <v>489980</v>
      </c>
      <c r="N302" s="256">
        <v>70</v>
      </c>
      <c r="O302" s="286">
        <v>514522</v>
      </c>
      <c r="P302" s="256">
        <v>70</v>
      </c>
      <c r="Q302" s="258">
        <v>2321610.4</v>
      </c>
    </row>
    <row r="303" spans="1:17" ht="36" x14ac:dyDescent="0.2">
      <c r="A303" s="296" t="s">
        <v>1096</v>
      </c>
      <c r="B303" s="253" t="s">
        <v>1097</v>
      </c>
      <c r="C303" s="256" t="s">
        <v>3292</v>
      </c>
      <c r="D303" s="256" t="s">
        <v>4086</v>
      </c>
      <c r="E303" s="256">
        <v>2</v>
      </c>
      <c r="F303" s="256">
        <v>4</v>
      </c>
      <c r="G303" s="258">
        <v>2776482.2080000001</v>
      </c>
      <c r="H303" s="256">
        <v>5</v>
      </c>
      <c r="I303" s="286">
        <v>2776482</v>
      </c>
      <c r="J303" s="256">
        <v>6</v>
      </c>
      <c r="K303" s="286">
        <v>2956004</v>
      </c>
      <c r="L303" s="256">
        <v>7</v>
      </c>
      <c r="M303" s="286">
        <v>3132840</v>
      </c>
      <c r="N303" s="256">
        <v>8</v>
      </c>
      <c r="O303" s="286">
        <v>3289759</v>
      </c>
      <c r="P303" s="256">
        <v>8</v>
      </c>
      <c r="Q303" s="258">
        <v>14931567.208000001</v>
      </c>
    </row>
    <row r="304" spans="1:17" ht="24" x14ac:dyDescent="0.2">
      <c r="A304" s="296" t="s">
        <v>4225</v>
      </c>
      <c r="B304" s="253" t="s">
        <v>4226</v>
      </c>
      <c r="C304" s="256" t="s">
        <v>3292</v>
      </c>
      <c r="D304" s="256" t="s">
        <v>4086</v>
      </c>
      <c r="E304" s="256" t="s">
        <v>4227</v>
      </c>
      <c r="F304" s="256">
        <v>89.04</v>
      </c>
      <c r="G304" s="258">
        <v>112774</v>
      </c>
      <c r="H304" s="256">
        <v>0</v>
      </c>
      <c r="I304" s="286">
        <v>0</v>
      </c>
      <c r="J304" s="256">
        <v>0</v>
      </c>
      <c r="K304" s="286">
        <v>0</v>
      </c>
      <c r="L304" s="256">
        <v>0</v>
      </c>
      <c r="M304" s="286">
        <v>0</v>
      </c>
      <c r="N304" s="256">
        <v>0</v>
      </c>
      <c r="O304" s="286">
        <v>0</v>
      </c>
      <c r="P304" s="337">
        <v>89.04</v>
      </c>
      <c r="Q304" s="258">
        <v>112774</v>
      </c>
    </row>
    <row r="305" spans="1:17" x14ac:dyDescent="0.2">
      <c r="A305" s="356"/>
      <c r="B305" s="246"/>
      <c r="C305" s="256"/>
      <c r="D305" s="256"/>
      <c r="E305" s="256"/>
      <c r="F305" s="256"/>
      <c r="G305" s="260"/>
      <c r="H305" s="261"/>
      <c r="I305" s="262"/>
      <c r="J305" s="262"/>
      <c r="K305" s="262"/>
      <c r="L305" s="262"/>
      <c r="M305" s="262"/>
      <c r="N305" s="262"/>
      <c r="O305" s="262"/>
      <c r="P305" s="256"/>
      <c r="Q305" s="258"/>
    </row>
    <row r="306" spans="1:17" ht="24" x14ac:dyDescent="0.2">
      <c r="A306" s="237" t="s">
        <v>4228</v>
      </c>
      <c r="B306" s="238"/>
      <c r="C306" s="239"/>
      <c r="D306" s="239"/>
      <c r="E306" s="239"/>
      <c r="F306" s="239"/>
      <c r="G306" s="240">
        <f>+G307</f>
        <v>9286906.1999999993</v>
      </c>
      <c r="H306" s="239"/>
      <c r="I306" s="240">
        <f>+I307</f>
        <v>9792448.6450038254</v>
      </c>
      <c r="J306" s="239"/>
      <c r="K306" s="240">
        <f>+K307</f>
        <v>10425610.491484711</v>
      </c>
      <c r="L306" s="239"/>
      <c r="M306" s="240">
        <f>+M307</f>
        <v>11049296.472136753</v>
      </c>
      <c r="N306" s="239"/>
      <c r="O306" s="240">
        <f>+O307</f>
        <v>11602740.27678716</v>
      </c>
      <c r="P306" s="239"/>
      <c r="Q306" s="240">
        <f>+Q307</f>
        <v>52157002.08541245</v>
      </c>
    </row>
    <row r="307" spans="1:17" ht="24" x14ac:dyDescent="0.2">
      <c r="A307" s="357" t="s">
        <v>1119</v>
      </c>
      <c r="B307" s="358"/>
      <c r="C307" s="359"/>
      <c r="D307" s="359"/>
      <c r="E307" s="359"/>
      <c r="F307" s="359"/>
      <c r="G307" s="360">
        <f>SUM(G308:G316)</f>
        <v>9286906.1999999993</v>
      </c>
      <c r="H307" s="359"/>
      <c r="I307" s="360">
        <f>SUM(I308:I316)</f>
        <v>9792448.6450038254</v>
      </c>
      <c r="J307" s="359"/>
      <c r="K307" s="360">
        <f>SUM(K308:K316)</f>
        <v>10425610.491484711</v>
      </c>
      <c r="L307" s="359"/>
      <c r="M307" s="360">
        <f>SUM(M308:M316)</f>
        <v>11049296.472136753</v>
      </c>
      <c r="N307" s="359"/>
      <c r="O307" s="360">
        <f>SUM(O308:O316)</f>
        <v>11602740.27678716</v>
      </c>
      <c r="P307" s="361"/>
      <c r="Q307" s="360">
        <f>SUM(Q308:Q316)</f>
        <v>52157002.08541245</v>
      </c>
    </row>
    <row r="308" spans="1:17" ht="36" x14ac:dyDescent="0.2">
      <c r="A308" s="245" t="s">
        <v>3933</v>
      </c>
      <c r="B308" s="246" t="s">
        <v>3934</v>
      </c>
      <c r="C308" s="247" t="s">
        <v>3292</v>
      </c>
      <c r="D308" s="256">
        <v>100</v>
      </c>
      <c r="E308" s="256">
        <v>100</v>
      </c>
      <c r="F308" s="256">
        <v>100</v>
      </c>
      <c r="G308" s="258">
        <v>1417395.95</v>
      </c>
      <c r="H308" s="256">
        <v>100</v>
      </c>
      <c r="I308" s="258">
        <v>1494553.3798677975</v>
      </c>
      <c r="J308" s="256">
        <v>100</v>
      </c>
      <c r="K308" s="258">
        <v>1591188.4721655885</v>
      </c>
      <c r="L308" s="256">
        <v>100</v>
      </c>
      <c r="M308" s="258">
        <v>1686377.3287483712</v>
      </c>
      <c r="N308" s="256">
        <v>100</v>
      </c>
      <c r="O308" s="258">
        <v>1770845.6102381067</v>
      </c>
      <c r="P308" s="256">
        <v>100</v>
      </c>
      <c r="Q308" s="258">
        <f t="shared" ref="Q308:Q316" si="20">G308+I308+K308+M308+O308</f>
        <v>7960360.7410198646</v>
      </c>
    </row>
    <row r="309" spans="1:17" ht="60" x14ac:dyDescent="0.2">
      <c r="A309" s="245" t="s">
        <v>3935</v>
      </c>
      <c r="B309" s="246" t="s">
        <v>3936</v>
      </c>
      <c r="C309" s="247" t="s">
        <v>3292</v>
      </c>
      <c r="D309" s="256">
        <v>100</v>
      </c>
      <c r="E309" s="256">
        <v>100</v>
      </c>
      <c r="F309" s="256">
        <v>100</v>
      </c>
      <c r="G309" s="258">
        <v>511073.75</v>
      </c>
      <c r="H309" s="256">
        <v>100</v>
      </c>
      <c r="I309" s="258">
        <v>538894.58370768582</v>
      </c>
      <c r="J309" s="256">
        <v>100</v>
      </c>
      <c r="K309" s="258">
        <v>573738.52340021008</v>
      </c>
      <c r="L309" s="256">
        <v>100</v>
      </c>
      <c r="M309" s="258">
        <v>608060.99052167672</v>
      </c>
      <c r="N309" s="256">
        <v>100</v>
      </c>
      <c r="O309" s="258">
        <v>638517.91498023376</v>
      </c>
      <c r="P309" s="256">
        <v>100</v>
      </c>
      <c r="Q309" s="258">
        <f t="shared" si="20"/>
        <v>2870285.7626098064</v>
      </c>
    </row>
    <row r="310" spans="1:17" ht="48" x14ac:dyDescent="0.2">
      <c r="A310" s="245" t="s">
        <v>3940</v>
      </c>
      <c r="B310" s="246" t="s">
        <v>4075</v>
      </c>
      <c r="C310" s="247" t="s">
        <v>3292</v>
      </c>
      <c r="D310" s="256">
        <v>100</v>
      </c>
      <c r="E310" s="256">
        <v>100</v>
      </c>
      <c r="F310" s="256">
        <v>100</v>
      </c>
      <c r="G310" s="258">
        <v>14800</v>
      </c>
      <c r="H310" s="256">
        <v>100</v>
      </c>
      <c r="I310" s="258">
        <v>15605.653467574397</v>
      </c>
      <c r="J310" s="256">
        <v>100</v>
      </c>
      <c r="K310" s="258">
        <v>16614.686522880718</v>
      </c>
      <c r="L310" s="256">
        <v>19698</v>
      </c>
      <c r="M310" s="258">
        <v>17608.618442486659</v>
      </c>
      <c r="N310" s="256">
        <v>100</v>
      </c>
      <c r="O310" s="258">
        <v>18490.609509307531</v>
      </c>
      <c r="P310" s="256">
        <v>100</v>
      </c>
      <c r="Q310" s="258">
        <f t="shared" si="20"/>
        <v>83119.567942249312</v>
      </c>
    </row>
    <row r="311" spans="1:17" ht="48" x14ac:dyDescent="0.2">
      <c r="A311" s="245" t="s">
        <v>3942</v>
      </c>
      <c r="B311" s="246" t="s">
        <v>4076</v>
      </c>
      <c r="C311" s="247" t="s">
        <v>3292</v>
      </c>
      <c r="D311" s="256" t="s">
        <v>82</v>
      </c>
      <c r="E311" s="256" t="s">
        <v>82</v>
      </c>
      <c r="F311" s="256" t="s">
        <v>6</v>
      </c>
      <c r="G311" s="258">
        <v>305665</v>
      </c>
      <c r="H311" s="256" t="s">
        <v>6</v>
      </c>
      <c r="I311" s="258">
        <v>322304.19372744102</v>
      </c>
      <c r="J311" s="256" t="s">
        <v>6</v>
      </c>
      <c r="K311" s="258">
        <v>343143.79432542797</v>
      </c>
      <c r="L311" s="256" t="s">
        <v>6</v>
      </c>
      <c r="M311" s="258">
        <v>363671.51055558678</v>
      </c>
      <c r="N311" s="256" t="s">
        <v>6</v>
      </c>
      <c r="O311" s="258">
        <v>381887.30781503284</v>
      </c>
      <c r="P311" s="256" t="s">
        <v>6</v>
      </c>
      <c r="Q311" s="258">
        <f t="shared" si="20"/>
        <v>1716671.8064234885</v>
      </c>
    </row>
    <row r="312" spans="1:17" ht="36" x14ac:dyDescent="0.2">
      <c r="A312" s="245" t="s">
        <v>3944</v>
      </c>
      <c r="B312" s="246" t="s">
        <v>3945</v>
      </c>
      <c r="C312" s="247" t="s">
        <v>3292</v>
      </c>
      <c r="D312" s="256">
        <v>100</v>
      </c>
      <c r="E312" s="256">
        <v>100</v>
      </c>
      <c r="F312" s="256">
        <v>100</v>
      </c>
      <c r="G312" s="258">
        <v>25912.5</v>
      </c>
      <c r="H312" s="256">
        <v>100</v>
      </c>
      <c r="I312" s="258">
        <v>27323.074018819025</v>
      </c>
      <c r="J312" s="256">
        <v>100</v>
      </c>
      <c r="K312" s="258">
        <v>29089.734089469366</v>
      </c>
      <c r="L312" s="256">
        <v>100</v>
      </c>
      <c r="M312" s="258">
        <v>30829.954418306457</v>
      </c>
      <c r="N312" s="256">
        <v>100</v>
      </c>
      <c r="O312" s="258">
        <v>32374.183710130499</v>
      </c>
      <c r="P312" s="256">
        <v>100</v>
      </c>
      <c r="Q312" s="258">
        <f t="shared" si="20"/>
        <v>145529.44623672534</v>
      </c>
    </row>
    <row r="313" spans="1:17" ht="36" x14ac:dyDescent="0.2">
      <c r="A313" s="245" t="s">
        <v>4229</v>
      </c>
      <c r="B313" s="246" t="s">
        <v>1122</v>
      </c>
      <c r="C313" s="247" t="s">
        <v>3292</v>
      </c>
      <c r="D313" s="256">
        <v>35</v>
      </c>
      <c r="E313" s="256">
        <v>35.700000000000003</v>
      </c>
      <c r="F313" s="256">
        <v>40</v>
      </c>
      <c r="G313" s="258">
        <v>155150</v>
      </c>
      <c r="H313" s="256">
        <v>45</v>
      </c>
      <c r="I313" s="258">
        <v>163595.75239825458</v>
      </c>
      <c r="J313" s="256">
        <v>50</v>
      </c>
      <c r="K313" s="258">
        <v>174173.55500168537</v>
      </c>
      <c r="L313" s="256">
        <v>55</v>
      </c>
      <c r="M313" s="258">
        <v>184593.05076701386</v>
      </c>
      <c r="N313" s="256">
        <v>60</v>
      </c>
      <c r="O313" s="258">
        <v>193839.05847088268</v>
      </c>
      <c r="P313" s="362">
        <v>60</v>
      </c>
      <c r="Q313" s="258">
        <f t="shared" si="20"/>
        <v>871351.41663783649</v>
      </c>
    </row>
    <row r="314" spans="1:17" ht="48" x14ac:dyDescent="0.2">
      <c r="A314" s="253" t="s">
        <v>4230</v>
      </c>
      <c r="B314" s="228" t="s">
        <v>1128</v>
      </c>
      <c r="C314" s="247" t="s">
        <v>3292</v>
      </c>
      <c r="D314" s="229" t="s">
        <v>4231</v>
      </c>
      <c r="E314" s="229">
        <v>16.399999999999999</v>
      </c>
      <c r="F314" s="272">
        <v>17.687074829931973</v>
      </c>
      <c r="G314" s="258">
        <v>5067090</v>
      </c>
      <c r="H314" s="272">
        <v>18.367346938775512</v>
      </c>
      <c r="I314" s="258">
        <v>5342922.34</v>
      </c>
      <c r="J314" s="272">
        <v>19.455782312925169</v>
      </c>
      <c r="K314" s="258">
        <v>5688385.9409999996</v>
      </c>
      <c r="L314" s="272">
        <v>21.360544217687075</v>
      </c>
      <c r="M314" s="258">
        <v>6028679.3530000001</v>
      </c>
      <c r="N314" s="272">
        <v>23.129251700680271</v>
      </c>
      <c r="O314" s="258">
        <v>6330647.4689999996</v>
      </c>
      <c r="P314" s="229">
        <v>100</v>
      </c>
      <c r="Q314" s="258">
        <v>28457725.103</v>
      </c>
    </row>
    <row r="315" spans="1:17" ht="48" x14ac:dyDescent="0.2">
      <c r="A315" s="253" t="s">
        <v>4232</v>
      </c>
      <c r="B315" s="228" t="s">
        <v>1143</v>
      </c>
      <c r="C315" s="247" t="s">
        <v>3292</v>
      </c>
      <c r="D315" s="229">
        <v>0.26</v>
      </c>
      <c r="E315" s="229">
        <v>0.27</v>
      </c>
      <c r="F315" s="229">
        <v>0.28999999999999998</v>
      </c>
      <c r="G315" s="258">
        <v>359234</v>
      </c>
      <c r="H315" s="229">
        <v>0.3</v>
      </c>
      <c r="I315" s="258">
        <v>378789.27822774462</v>
      </c>
      <c r="J315" s="229">
        <v>0.31</v>
      </c>
      <c r="K315" s="258">
        <v>403281.10124057642</v>
      </c>
      <c r="L315" s="229">
        <v>0.32</v>
      </c>
      <c r="M315" s="258">
        <v>427406.38091677375</v>
      </c>
      <c r="N315" s="229">
        <v>0.33</v>
      </c>
      <c r="O315" s="258">
        <v>448814.56868017442</v>
      </c>
      <c r="P315" s="229">
        <v>0.33</v>
      </c>
      <c r="Q315" s="258">
        <f t="shared" si="20"/>
        <v>2017525.3290652693</v>
      </c>
    </row>
    <row r="316" spans="1:17" ht="36" x14ac:dyDescent="0.2">
      <c r="A316" s="253" t="s">
        <v>1156</v>
      </c>
      <c r="B316" s="253" t="s">
        <v>4233</v>
      </c>
      <c r="C316" s="247" t="s">
        <v>3292</v>
      </c>
      <c r="D316" s="256">
        <v>61.91</v>
      </c>
      <c r="E316" s="256">
        <v>60.39</v>
      </c>
      <c r="F316" s="256">
        <v>65.14</v>
      </c>
      <c r="G316" s="258">
        <v>1430585</v>
      </c>
      <c r="H316" s="272">
        <v>68.650000000000006</v>
      </c>
      <c r="I316" s="258">
        <v>1508460.3895885078</v>
      </c>
      <c r="J316" s="272">
        <v>72.489999999999995</v>
      </c>
      <c r="K316" s="258">
        <v>1605994.6837388722</v>
      </c>
      <c r="L316" s="272">
        <v>76.7</v>
      </c>
      <c r="M316" s="258">
        <v>1702069.2847665388</v>
      </c>
      <c r="N316" s="272">
        <v>81.33</v>
      </c>
      <c r="O316" s="258">
        <v>1787323.5543832914</v>
      </c>
      <c r="P316" s="272">
        <v>81.33</v>
      </c>
      <c r="Q316" s="258">
        <f t="shared" si="20"/>
        <v>8034432.9124772102</v>
      </c>
    </row>
    <row r="317" spans="1:17" x14ac:dyDescent="0.2">
      <c r="A317" s="227"/>
      <c r="B317" s="228"/>
      <c r="C317" s="229"/>
      <c r="D317" s="229"/>
      <c r="E317" s="229"/>
      <c r="F317" s="272"/>
      <c r="G317" s="260"/>
      <c r="H317" s="261"/>
      <c r="I317" s="262"/>
      <c r="J317" s="262"/>
      <c r="K317" s="262"/>
      <c r="L317" s="262"/>
      <c r="M317" s="262"/>
      <c r="N317" s="262"/>
      <c r="O317" s="262"/>
      <c r="P317" s="272"/>
      <c r="Q317" s="230"/>
    </row>
    <row r="318" spans="1:17" x14ac:dyDescent="0.2">
      <c r="A318" s="237" t="s">
        <v>4234</v>
      </c>
      <c r="B318" s="238"/>
      <c r="C318" s="239"/>
      <c r="D318" s="239"/>
      <c r="E318" s="239"/>
      <c r="F318" s="239"/>
      <c r="G318" s="240">
        <f>+G319</f>
        <v>3449277.5000000005</v>
      </c>
      <c r="H318" s="239"/>
      <c r="I318" s="331">
        <f>+I319</f>
        <v>3637042.525574415</v>
      </c>
      <c r="J318" s="239"/>
      <c r="K318" s="331">
        <f>+K319</f>
        <v>3872207.0535760596</v>
      </c>
      <c r="L318" s="239"/>
      <c r="M318" s="331">
        <f>+M319</f>
        <v>4103852.1216050182</v>
      </c>
      <c r="N318" s="239"/>
      <c r="O318" s="331">
        <f>+O319</f>
        <v>4309408.3339013848</v>
      </c>
      <c r="P318" s="239"/>
      <c r="Q318" s="331">
        <f>+Q319</f>
        <v>19371787.534656875</v>
      </c>
    </row>
    <row r="319" spans="1:17" ht="36" x14ac:dyDescent="0.2">
      <c r="A319" s="241" t="s">
        <v>2315</v>
      </c>
      <c r="B319" s="242"/>
      <c r="C319" s="243"/>
      <c r="D319" s="243"/>
      <c r="E319" s="243"/>
      <c r="F319" s="243"/>
      <c r="G319" s="244">
        <f>SUM(G320:G326)</f>
        <v>3449277.5000000005</v>
      </c>
      <c r="H319" s="243"/>
      <c r="I319" s="336">
        <f>SUM(I320:I326)</f>
        <v>3637042.525574415</v>
      </c>
      <c r="J319" s="243"/>
      <c r="K319" s="336">
        <f>SUM(K320:K326)</f>
        <v>3872207.0535760596</v>
      </c>
      <c r="L319" s="243"/>
      <c r="M319" s="336">
        <f>SUM(M320:M326)</f>
        <v>4103852.1216050182</v>
      </c>
      <c r="N319" s="243"/>
      <c r="O319" s="336">
        <f>SUM(O320:O326)</f>
        <v>4309408.3339013848</v>
      </c>
      <c r="P319" s="243"/>
      <c r="Q319" s="336">
        <f>SUM(Q320:Q326)</f>
        <v>19371787.534656875</v>
      </c>
    </row>
    <row r="320" spans="1:17" ht="36" x14ac:dyDescent="0.2">
      <c r="A320" s="296" t="s">
        <v>3933</v>
      </c>
      <c r="B320" s="253" t="s">
        <v>3934</v>
      </c>
      <c r="C320" s="256" t="s">
        <v>3292</v>
      </c>
      <c r="D320" s="256"/>
      <c r="E320" s="256"/>
      <c r="F320" s="247">
        <v>100</v>
      </c>
      <c r="G320" s="258">
        <v>828368.45200000005</v>
      </c>
      <c r="H320" s="247">
        <v>100</v>
      </c>
      <c r="I320" s="285">
        <v>873461.55441777257</v>
      </c>
      <c r="J320" s="247">
        <v>100</v>
      </c>
      <c r="K320" s="285">
        <v>929937.98347459198</v>
      </c>
      <c r="L320" s="247">
        <v>100</v>
      </c>
      <c r="M320" s="285">
        <v>985569.18926090014</v>
      </c>
      <c r="N320" s="247">
        <v>100</v>
      </c>
      <c r="O320" s="285">
        <v>1034934.9713352404</v>
      </c>
      <c r="P320" s="247">
        <v>100</v>
      </c>
      <c r="Q320" s="258">
        <f t="shared" ref="Q320:Q326" si="21">G320+I320+K320+M320+O320</f>
        <v>4652272.1504885051</v>
      </c>
    </row>
    <row r="321" spans="1:18" ht="60" x14ac:dyDescent="0.2">
      <c r="A321" s="245" t="s">
        <v>3935</v>
      </c>
      <c r="B321" s="246" t="s">
        <v>3936</v>
      </c>
      <c r="C321" s="256" t="s">
        <v>3292</v>
      </c>
      <c r="D321" s="256"/>
      <c r="E321" s="256"/>
      <c r="F321" s="247">
        <v>100</v>
      </c>
      <c r="G321" s="249">
        <v>99675</v>
      </c>
      <c r="H321" s="247">
        <v>100</v>
      </c>
      <c r="I321" s="276">
        <v>105100.91279597822</v>
      </c>
      <c r="J321" s="247">
        <v>100</v>
      </c>
      <c r="K321" s="276">
        <v>111896.54588973886</v>
      </c>
      <c r="L321" s="247">
        <v>100</v>
      </c>
      <c r="M321" s="276">
        <v>118590.47589559846</v>
      </c>
      <c r="N321" s="247">
        <v>100</v>
      </c>
      <c r="O321" s="276">
        <v>124530.50694866404</v>
      </c>
      <c r="P321" s="247">
        <v>100</v>
      </c>
      <c r="Q321" s="258">
        <f t="shared" si="21"/>
        <v>559793.44152997958</v>
      </c>
    </row>
    <row r="322" spans="1:18" ht="48" x14ac:dyDescent="0.2">
      <c r="A322" s="245" t="s">
        <v>3940</v>
      </c>
      <c r="B322" s="246" t="s">
        <v>4075</v>
      </c>
      <c r="C322" s="256" t="s">
        <v>3292</v>
      </c>
      <c r="D322" s="256"/>
      <c r="E322" s="256"/>
      <c r="F322" s="247">
        <v>100</v>
      </c>
      <c r="G322" s="249">
        <v>14400</v>
      </c>
      <c r="H322" s="247">
        <v>100</v>
      </c>
      <c r="I322" s="276">
        <v>15183.879049531843</v>
      </c>
      <c r="J322" s="247">
        <v>100</v>
      </c>
      <c r="K322" s="276">
        <v>16165.640941181235</v>
      </c>
      <c r="L322" s="247">
        <v>100</v>
      </c>
      <c r="M322" s="276">
        <v>17132.709835932961</v>
      </c>
      <c r="N322" s="247">
        <v>100</v>
      </c>
      <c r="O322" s="276">
        <v>17990.863306353269</v>
      </c>
      <c r="P322" s="247">
        <v>100</v>
      </c>
      <c r="Q322" s="258">
        <f t="shared" si="21"/>
        <v>80873.093132999304</v>
      </c>
    </row>
    <row r="323" spans="1:18" ht="48" x14ac:dyDescent="0.2">
      <c r="A323" s="245" t="s">
        <v>3942</v>
      </c>
      <c r="B323" s="246" t="s">
        <v>4076</v>
      </c>
      <c r="C323" s="363" t="s">
        <v>3292</v>
      </c>
      <c r="D323" s="256"/>
      <c r="E323" s="256"/>
      <c r="F323" s="247">
        <v>100</v>
      </c>
      <c r="G323" s="249">
        <v>179857.848</v>
      </c>
      <c r="H323" s="247">
        <v>100</v>
      </c>
      <c r="I323" s="276">
        <v>189648.59792646405</v>
      </c>
      <c r="J323" s="247">
        <v>100</v>
      </c>
      <c r="K323" s="276">
        <v>201910.92994594105</v>
      </c>
      <c r="L323" s="247">
        <v>100</v>
      </c>
      <c r="M323" s="276">
        <v>213989.74454856495</v>
      </c>
      <c r="N323" s="247">
        <v>100</v>
      </c>
      <c r="O323" s="276">
        <v>224708.19152380998</v>
      </c>
      <c r="P323" s="247">
        <v>100</v>
      </c>
      <c r="Q323" s="258">
        <f t="shared" si="21"/>
        <v>1010115.3119447799</v>
      </c>
    </row>
    <row r="324" spans="1:18" ht="36" x14ac:dyDescent="0.2">
      <c r="A324" s="245" t="s">
        <v>3944</v>
      </c>
      <c r="B324" s="246"/>
      <c r="C324" s="363" t="s">
        <v>3292</v>
      </c>
      <c r="D324" s="256"/>
      <c r="E324" s="256"/>
      <c r="F324" s="247">
        <v>100</v>
      </c>
      <c r="G324" s="249">
        <v>19284.599999999999</v>
      </c>
      <c r="H324" s="259">
        <v>100</v>
      </c>
      <c r="I324" s="276">
        <v>20334.377355458455</v>
      </c>
      <c r="J324" s="259">
        <v>100</v>
      </c>
      <c r="K324" s="276">
        <v>21649.161062104416</v>
      </c>
      <c r="L324" s="259">
        <v>100</v>
      </c>
      <c r="M324" s="276">
        <v>22944.267784863387</v>
      </c>
      <c r="N324" s="259">
        <v>100</v>
      </c>
      <c r="O324" s="276">
        <v>24093.514063729184</v>
      </c>
      <c r="P324" s="259">
        <v>100</v>
      </c>
      <c r="Q324" s="258">
        <f t="shared" si="21"/>
        <v>108305.92026615544</v>
      </c>
    </row>
    <row r="325" spans="1:18" ht="36" x14ac:dyDescent="0.2">
      <c r="A325" s="296" t="s">
        <v>2316</v>
      </c>
      <c r="B325" s="246" t="s">
        <v>4235</v>
      </c>
      <c r="C325" s="363" t="s">
        <v>4236</v>
      </c>
      <c r="D325" s="247">
        <v>10</v>
      </c>
      <c r="E325" s="256">
        <v>15</v>
      </c>
      <c r="F325" s="247">
        <v>17</v>
      </c>
      <c r="G325" s="249">
        <v>1340005</v>
      </c>
      <c r="H325" s="247">
        <v>19</v>
      </c>
      <c r="I325" s="276">
        <v>1412949.5726227718</v>
      </c>
      <c r="J325" s="247">
        <v>21</v>
      </c>
      <c r="K325" s="276">
        <v>1504308.3117630251</v>
      </c>
      <c r="L325" s="364">
        <v>23</v>
      </c>
      <c r="M325" s="276">
        <v>1594299.7808124546</v>
      </c>
      <c r="N325" s="364">
        <v>25</v>
      </c>
      <c r="O325" s="276">
        <v>1674156.0267242994</v>
      </c>
      <c r="P325" s="247">
        <v>25</v>
      </c>
      <c r="Q325" s="258">
        <f t="shared" si="21"/>
        <v>7525718.691922551</v>
      </c>
    </row>
    <row r="326" spans="1:18" ht="36" x14ac:dyDescent="0.2">
      <c r="A326" s="296" t="s">
        <v>4237</v>
      </c>
      <c r="B326" s="253" t="s">
        <v>3429</v>
      </c>
      <c r="C326" s="365" t="s">
        <v>3430</v>
      </c>
      <c r="D326" s="258">
        <v>11280</v>
      </c>
      <c r="E326" s="258">
        <v>14000</v>
      </c>
      <c r="F326" s="249">
        <v>16000</v>
      </c>
      <c r="G326" s="249">
        <v>967686.6</v>
      </c>
      <c r="H326" s="249">
        <v>16800</v>
      </c>
      <c r="I326" s="276">
        <v>1020363.6314064376</v>
      </c>
      <c r="J326" s="249">
        <v>17640</v>
      </c>
      <c r="K326" s="276">
        <v>1086338.4804994771</v>
      </c>
      <c r="L326" s="266">
        <v>18522</v>
      </c>
      <c r="M326" s="276">
        <v>1151325.9534667032</v>
      </c>
      <c r="N326" s="266">
        <v>19448.099999999999</v>
      </c>
      <c r="O326" s="276">
        <v>1208994.2599992885</v>
      </c>
      <c r="P326" s="249">
        <v>88410.1</v>
      </c>
      <c r="Q326" s="258">
        <f t="shared" si="21"/>
        <v>5434708.9253719058</v>
      </c>
    </row>
    <row r="327" spans="1:18" x14ac:dyDescent="0.2">
      <c r="A327" s="299"/>
      <c r="B327" s="299"/>
      <c r="C327" s="366"/>
      <c r="D327" s="256"/>
      <c r="E327" s="256"/>
      <c r="F327" s="229"/>
      <c r="G327" s="260"/>
      <c r="H327" s="261"/>
      <c r="I327" s="262"/>
      <c r="J327" s="262"/>
      <c r="K327" s="262"/>
      <c r="L327" s="262"/>
      <c r="M327" s="262"/>
      <c r="N327" s="262"/>
      <c r="O327" s="262"/>
      <c r="P327" s="229"/>
      <c r="Q327" s="367"/>
    </row>
    <row r="328" spans="1:18" ht="24" x14ac:dyDescent="0.2">
      <c r="A328" s="237" t="s">
        <v>4238</v>
      </c>
      <c r="B328" s="238"/>
      <c r="C328" s="239"/>
      <c r="D328" s="239"/>
      <c r="E328" s="239"/>
      <c r="F328" s="239"/>
      <c r="G328" s="240">
        <f>+G329</f>
        <v>17295520.600000001</v>
      </c>
      <c r="H328" s="239"/>
      <c r="I328" s="240">
        <f>+I329</f>
        <v>18237020.339519888</v>
      </c>
      <c r="J328" s="239"/>
      <c r="K328" s="240">
        <f>+K329</f>
        <v>19416192.771555793</v>
      </c>
      <c r="L328" s="239"/>
      <c r="M328" s="240">
        <f>+M329</f>
        <v>20577717.770916753</v>
      </c>
      <c r="N328" s="239"/>
      <c r="O328" s="240">
        <f>+O329</f>
        <v>21608426.869917847</v>
      </c>
      <c r="P328" s="239"/>
      <c r="Q328" s="240">
        <f>+Q329</f>
        <v>97134878.351910293</v>
      </c>
    </row>
    <row r="329" spans="1:18" x14ac:dyDescent="0.2">
      <c r="A329" s="357" t="s">
        <v>1699</v>
      </c>
      <c r="B329" s="358"/>
      <c r="C329" s="359"/>
      <c r="D329" s="359"/>
      <c r="E329" s="359"/>
      <c r="F329" s="359"/>
      <c r="G329" s="360">
        <f>SUM(G330:G339)</f>
        <v>17295520.600000001</v>
      </c>
      <c r="H329" s="359"/>
      <c r="I329" s="360">
        <f>SUM(I330:I339)</f>
        <v>18237020.339519888</v>
      </c>
      <c r="J329" s="359"/>
      <c r="K329" s="360">
        <f>SUM(K330:K339)</f>
        <v>19416192.771555793</v>
      </c>
      <c r="L329" s="359"/>
      <c r="M329" s="360">
        <f>SUM(M330:M339)</f>
        <v>20577717.770916753</v>
      </c>
      <c r="N329" s="359"/>
      <c r="O329" s="360">
        <f>SUM(O330:O339)</f>
        <v>21608426.869917847</v>
      </c>
      <c r="P329" s="359"/>
      <c r="Q329" s="360">
        <f>SUM(Q330:Q339)</f>
        <v>97134878.351910293</v>
      </c>
    </row>
    <row r="330" spans="1:18" ht="36" x14ac:dyDescent="0.2">
      <c r="A330" s="246" t="s">
        <v>3933</v>
      </c>
      <c r="B330" s="246" t="s">
        <v>3934</v>
      </c>
      <c r="C330" s="256" t="s">
        <v>3292</v>
      </c>
      <c r="D330" s="256">
        <v>100</v>
      </c>
      <c r="E330" s="256">
        <v>100</v>
      </c>
      <c r="F330" s="256">
        <v>100</v>
      </c>
      <c r="G330" s="264">
        <v>1632599.8049999999</v>
      </c>
      <c r="H330" s="256">
        <v>100</v>
      </c>
      <c r="I330" s="355">
        <v>1658369.2602906048</v>
      </c>
      <c r="J330" s="256">
        <v>100</v>
      </c>
      <c r="K330" s="264">
        <v>1765596.388267912</v>
      </c>
      <c r="L330" s="256">
        <v>100</v>
      </c>
      <c r="M330" s="264">
        <v>1871218.7606806406</v>
      </c>
      <c r="N330" s="256">
        <v>100</v>
      </c>
      <c r="O330" s="264">
        <v>1964945.4909393766</v>
      </c>
      <c r="P330" s="256">
        <v>100</v>
      </c>
      <c r="Q330" s="258">
        <f t="shared" ref="Q330:Q339" si="22">G330+I330+K330+M330+O330</f>
        <v>8892729.7051785346</v>
      </c>
    </row>
    <row r="331" spans="1:18" ht="60" x14ac:dyDescent="0.2">
      <c r="A331" s="246" t="s">
        <v>3935</v>
      </c>
      <c r="B331" s="246" t="s">
        <v>3936</v>
      </c>
      <c r="C331" s="256" t="s">
        <v>3292</v>
      </c>
      <c r="D331" s="256">
        <v>100</v>
      </c>
      <c r="E331" s="256">
        <v>100</v>
      </c>
      <c r="F331" s="256">
        <v>100</v>
      </c>
      <c r="G331" s="264">
        <v>350275.815</v>
      </c>
      <c r="H331" s="256">
        <v>100</v>
      </c>
      <c r="I331" s="355">
        <v>355113.65482230502</v>
      </c>
      <c r="J331" s="256">
        <v>100</v>
      </c>
      <c r="K331" s="264">
        <v>378074.65526043909</v>
      </c>
      <c r="L331" s="256">
        <v>100</v>
      </c>
      <c r="M331" s="264">
        <v>400692.0225721763</v>
      </c>
      <c r="N331" s="256">
        <v>100</v>
      </c>
      <c r="O331" s="264">
        <v>420762.12549418275</v>
      </c>
      <c r="P331" s="256">
        <v>100</v>
      </c>
      <c r="Q331" s="258">
        <f t="shared" si="22"/>
        <v>1904918.2731491032</v>
      </c>
    </row>
    <row r="332" spans="1:18" ht="48" x14ac:dyDescent="0.2">
      <c r="A332" s="246" t="s">
        <v>3940</v>
      </c>
      <c r="B332" s="246" t="s">
        <v>4075</v>
      </c>
      <c r="C332" s="256" t="s">
        <v>3292</v>
      </c>
      <c r="D332" s="256">
        <v>100</v>
      </c>
      <c r="E332" s="256">
        <v>100</v>
      </c>
      <c r="F332" s="256">
        <v>100</v>
      </c>
      <c r="G332" s="264">
        <v>169400</v>
      </c>
      <c r="H332" s="256">
        <v>100</v>
      </c>
      <c r="I332" s="355">
        <v>174096.50837611876</v>
      </c>
      <c r="J332" s="256">
        <v>100</v>
      </c>
      <c r="K332" s="264">
        <v>185353.27068536295</v>
      </c>
      <c r="L332" s="256">
        <v>100</v>
      </c>
      <c r="M332" s="264">
        <v>196441.564881214</v>
      </c>
      <c r="N332" s="256">
        <v>100</v>
      </c>
      <c r="O332" s="264">
        <v>206281.04808334287</v>
      </c>
      <c r="P332" s="256">
        <v>100</v>
      </c>
      <c r="Q332" s="258">
        <f t="shared" si="22"/>
        <v>931572.39202603861</v>
      </c>
    </row>
    <row r="333" spans="1:18" ht="48" x14ac:dyDescent="0.2">
      <c r="A333" s="246" t="s">
        <v>3942</v>
      </c>
      <c r="B333" s="246" t="s">
        <v>4076</v>
      </c>
      <c r="C333" s="256" t="s">
        <v>4077</v>
      </c>
      <c r="D333" s="256" t="s">
        <v>107</v>
      </c>
      <c r="E333" s="256" t="s">
        <v>107</v>
      </c>
      <c r="F333" s="256" t="s">
        <v>82</v>
      </c>
      <c r="G333" s="264">
        <v>395160.6</v>
      </c>
      <c r="H333" s="256" t="s">
        <v>82</v>
      </c>
      <c r="I333" s="355">
        <v>406116.17891270434</v>
      </c>
      <c r="J333" s="256" t="s">
        <v>82</v>
      </c>
      <c r="K333" s="264">
        <v>432374.90942143113</v>
      </c>
      <c r="L333" s="256" t="s">
        <v>6</v>
      </c>
      <c r="M333" s="264">
        <v>458240.65314875712</v>
      </c>
      <c r="N333" s="256" t="s">
        <v>6</v>
      </c>
      <c r="O333" s="264">
        <v>481193.28647722915</v>
      </c>
      <c r="P333" s="256" t="s">
        <v>6</v>
      </c>
      <c r="Q333" s="258">
        <f t="shared" si="22"/>
        <v>2173085.6279601217</v>
      </c>
    </row>
    <row r="334" spans="1:18" ht="36" x14ac:dyDescent="0.2">
      <c r="A334" s="246" t="s">
        <v>3944</v>
      </c>
      <c r="B334" s="246" t="s">
        <v>3945</v>
      </c>
      <c r="C334" s="256" t="s">
        <v>3522</v>
      </c>
      <c r="D334" s="256"/>
      <c r="E334" s="256"/>
      <c r="F334" s="337">
        <v>1</v>
      </c>
      <c r="G334" s="264">
        <v>27611.5</v>
      </c>
      <c r="H334" s="337">
        <v>1</v>
      </c>
      <c r="I334" s="355">
        <v>28377.011458247951</v>
      </c>
      <c r="J334" s="337">
        <v>1</v>
      </c>
      <c r="K334" s="264">
        <v>30211.81719910802</v>
      </c>
      <c r="L334" s="337">
        <v>1</v>
      </c>
      <c r="M334" s="264">
        <v>32019.163333634238</v>
      </c>
      <c r="N334" s="337">
        <v>1</v>
      </c>
      <c r="O334" s="264">
        <v>33622.958436559747</v>
      </c>
      <c r="P334" s="337">
        <v>5</v>
      </c>
      <c r="Q334" s="258">
        <f t="shared" si="22"/>
        <v>151842.45042754995</v>
      </c>
    </row>
    <row r="335" spans="1:18" ht="72" x14ac:dyDescent="0.2">
      <c r="A335" s="246" t="s">
        <v>1712</v>
      </c>
      <c r="B335" s="246" t="s">
        <v>1714</v>
      </c>
      <c r="C335" s="256" t="s">
        <v>3292</v>
      </c>
      <c r="D335" s="256">
        <v>0</v>
      </c>
      <c r="E335" s="256">
        <v>0</v>
      </c>
      <c r="F335" s="256">
        <v>60</v>
      </c>
      <c r="G335" s="264">
        <v>1386993.8</v>
      </c>
      <c r="H335" s="256">
        <v>70</v>
      </c>
      <c r="I335" s="355">
        <v>439999.98339151009</v>
      </c>
      <c r="J335" s="256">
        <v>80</v>
      </c>
      <c r="K335" s="264">
        <v>470000.40050690994</v>
      </c>
      <c r="L335" s="256">
        <v>90</v>
      </c>
      <c r="M335" s="264">
        <v>485000.31695913989</v>
      </c>
      <c r="N335" s="256">
        <v>100</v>
      </c>
      <c r="O335" s="264">
        <v>510000.19030795991</v>
      </c>
      <c r="P335" s="256">
        <v>100</v>
      </c>
      <c r="Q335" s="258">
        <f t="shared" si="22"/>
        <v>3291994.6911655199</v>
      </c>
      <c r="R335" s="236"/>
    </row>
    <row r="336" spans="1:18" ht="24" x14ac:dyDescent="0.2">
      <c r="A336" s="246" t="s">
        <v>4239</v>
      </c>
      <c r="B336" s="246" t="s">
        <v>1723</v>
      </c>
      <c r="C336" s="256" t="s">
        <v>3372</v>
      </c>
      <c r="D336" s="256">
        <v>5</v>
      </c>
      <c r="E336" s="256">
        <v>5</v>
      </c>
      <c r="F336" s="256">
        <v>6</v>
      </c>
      <c r="G336" s="264">
        <v>1584390</v>
      </c>
      <c r="H336" s="256">
        <v>8</v>
      </c>
      <c r="I336" s="355">
        <v>2565030.1954358499</v>
      </c>
      <c r="J336" s="256">
        <v>9</v>
      </c>
      <c r="K336" s="264">
        <v>2729329.5421163198</v>
      </c>
      <c r="L336" s="256">
        <v>10</v>
      </c>
      <c r="M336" s="264">
        <v>2905721.50940172</v>
      </c>
      <c r="N336" s="256">
        <v>10</v>
      </c>
      <c r="O336" s="264">
        <v>3050558.1493882602</v>
      </c>
      <c r="P336" s="256">
        <v>43</v>
      </c>
      <c r="Q336" s="258">
        <f t="shared" si="22"/>
        <v>12835029.396342151</v>
      </c>
    </row>
    <row r="337" spans="1:17" ht="48" x14ac:dyDescent="0.2">
      <c r="A337" s="253" t="s">
        <v>1744</v>
      </c>
      <c r="B337" s="253" t="s">
        <v>1746</v>
      </c>
      <c r="C337" s="256" t="s">
        <v>3292</v>
      </c>
      <c r="D337" s="256">
        <v>67.78</v>
      </c>
      <c r="E337" s="256">
        <v>67.86</v>
      </c>
      <c r="F337" s="256">
        <v>67.97</v>
      </c>
      <c r="G337" s="258">
        <v>500000</v>
      </c>
      <c r="H337" s="256">
        <v>68.069999999999993</v>
      </c>
      <c r="I337" s="368">
        <v>509963.51594745414</v>
      </c>
      <c r="J337" s="256">
        <v>68.180000000000007</v>
      </c>
      <c r="K337" s="258">
        <v>542936.82563040929</v>
      </c>
      <c r="L337" s="256">
        <v>68.28</v>
      </c>
      <c r="M337" s="258">
        <v>575416.65849276446</v>
      </c>
      <c r="N337" s="256">
        <v>68.39</v>
      </c>
      <c r="O337" s="258">
        <v>604238.47402293654</v>
      </c>
      <c r="P337" s="256">
        <v>68.39</v>
      </c>
      <c r="Q337" s="258">
        <f t="shared" si="22"/>
        <v>2732555.4740935643</v>
      </c>
    </row>
    <row r="338" spans="1:17" ht="24" x14ac:dyDescent="0.2">
      <c r="A338" s="253" t="s">
        <v>1700</v>
      </c>
      <c r="B338" s="253" t="s">
        <v>1702</v>
      </c>
      <c r="C338" s="256" t="s">
        <v>3292</v>
      </c>
      <c r="D338" s="256">
        <v>100</v>
      </c>
      <c r="E338" s="256">
        <v>100</v>
      </c>
      <c r="F338" s="256">
        <v>100</v>
      </c>
      <c r="G338" s="264">
        <v>6142344.2999999998</v>
      </c>
      <c r="H338" s="256">
        <v>100</v>
      </c>
      <c r="I338" s="355">
        <f>6160236.72893687+828857.970767853</f>
        <v>6989094.6997047225</v>
      </c>
      <c r="J338" s="256">
        <v>100</v>
      </c>
      <c r="K338" s="264">
        <f>6558546.38645456+882450.413557682</f>
        <v>7440996.800012242</v>
      </c>
      <c r="L338" s="256">
        <v>100</v>
      </c>
      <c r="M338" s="264">
        <f>6950894.96256138+935240.794663974</f>
        <v>7886135.7572253542</v>
      </c>
      <c r="N338" s="256">
        <v>100</v>
      </c>
      <c r="O338" s="264">
        <f>7299055.56831323+982085.697852392</f>
        <v>8281141.2661656216</v>
      </c>
      <c r="P338" s="256">
        <v>100</v>
      </c>
      <c r="Q338" s="258">
        <f t="shared" si="22"/>
        <v>36739712.823107943</v>
      </c>
    </row>
    <row r="339" spans="1:17" ht="48" x14ac:dyDescent="0.2">
      <c r="A339" s="253" t="s">
        <v>3390</v>
      </c>
      <c r="B339" s="253" t="s">
        <v>1731</v>
      </c>
      <c r="C339" s="256" t="s">
        <v>3292</v>
      </c>
      <c r="D339" s="256">
        <v>30</v>
      </c>
      <c r="E339" s="256">
        <v>30</v>
      </c>
      <c r="F339" s="256">
        <v>35</v>
      </c>
      <c r="G339" s="258">
        <v>5106744.78</v>
      </c>
      <c r="H339" s="256">
        <v>40</v>
      </c>
      <c r="I339" s="368">
        <v>5110859.3311803704</v>
      </c>
      <c r="J339" s="256">
        <v>45</v>
      </c>
      <c r="K339" s="258">
        <v>5441318.1624556566</v>
      </c>
      <c r="L339" s="256">
        <v>50</v>
      </c>
      <c r="M339" s="258">
        <v>5766831.3642213512</v>
      </c>
      <c r="N339" s="256">
        <v>55</v>
      </c>
      <c r="O339" s="258">
        <v>6055683.8806023803</v>
      </c>
      <c r="P339" s="256">
        <v>55</v>
      </c>
      <c r="Q339" s="258">
        <f t="shared" si="22"/>
        <v>27481437.51845976</v>
      </c>
    </row>
    <row r="340" spans="1:17" x14ac:dyDescent="0.2">
      <c r="A340" s="253"/>
      <c r="B340" s="253"/>
      <c r="C340" s="256"/>
      <c r="D340" s="256"/>
      <c r="E340" s="256"/>
      <c r="F340" s="256"/>
      <c r="G340" s="260"/>
      <c r="H340" s="261"/>
      <c r="I340" s="262"/>
      <c r="J340" s="262"/>
      <c r="K340" s="262"/>
      <c r="L340" s="262"/>
      <c r="M340" s="262"/>
      <c r="N340" s="262"/>
      <c r="O340" s="262"/>
      <c r="P340" s="256"/>
      <c r="Q340" s="258"/>
    </row>
    <row r="341" spans="1:17" x14ac:dyDescent="0.2">
      <c r="A341" s="369" t="s">
        <v>4240</v>
      </c>
      <c r="B341" s="369"/>
      <c r="C341" s="370"/>
      <c r="D341" s="370"/>
      <c r="E341" s="370"/>
      <c r="F341" s="370"/>
      <c r="G341" s="371">
        <f>+G342</f>
        <v>1499999</v>
      </c>
      <c r="H341" s="370"/>
      <c r="I341" s="371">
        <f>+I342</f>
        <v>1753507</v>
      </c>
      <c r="J341" s="370"/>
      <c r="K341" s="371">
        <f>+K342</f>
        <v>1866886</v>
      </c>
      <c r="L341" s="372"/>
      <c r="M341" s="371">
        <f>+M342</f>
        <v>1978568</v>
      </c>
      <c r="N341" s="372"/>
      <c r="O341" s="371">
        <f>+O342</f>
        <v>2077672</v>
      </c>
      <c r="P341" s="370"/>
      <c r="Q341" s="371">
        <f>+Q342</f>
        <v>9176632</v>
      </c>
    </row>
    <row r="342" spans="1:17" ht="24" x14ac:dyDescent="0.2">
      <c r="A342" s="241" t="s">
        <v>1026</v>
      </c>
      <c r="B342" s="242"/>
      <c r="C342" s="243"/>
      <c r="D342" s="243"/>
      <c r="E342" s="243"/>
      <c r="F342" s="243"/>
      <c r="G342" s="244">
        <f>SUM(G343)</f>
        <v>1499999</v>
      </c>
      <c r="H342" s="243"/>
      <c r="I342" s="244">
        <f>SUM(I343)</f>
        <v>1753507</v>
      </c>
      <c r="J342" s="243"/>
      <c r="K342" s="244">
        <f>SUM(K343)</f>
        <v>1866886</v>
      </c>
      <c r="L342" s="243"/>
      <c r="M342" s="244">
        <f>SUM(M343)</f>
        <v>1978568</v>
      </c>
      <c r="N342" s="243"/>
      <c r="O342" s="244">
        <f>SUM(O343)</f>
        <v>2077672</v>
      </c>
      <c r="P342" s="243"/>
      <c r="Q342" s="244">
        <f>SUM(Q343)</f>
        <v>9176632</v>
      </c>
    </row>
    <row r="343" spans="1:17" ht="36" x14ac:dyDescent="0.2">
      <c r="A343" s="253" t="s">
        <v>1045</v>
      </c>
      <c r="B343" s="253" t="s">
        <v>4241</v>
      </c>
      <c r="C343" s="256" t="s">
        <v>3292</v>
      </c>
      <c r="D343" s="256" t="s">
        <v>4086</v>
      </c>
      <c r="E343" s="256" t="s">
        <v>4086</v>
      </c>
      <c r="F343" s="256">
        <v>60</v>
      </c>
      <c r="G343" s="258">
        <v>1499999</v>
      </c>
      <c r="H343" s="256">
        <v>70</v>
      </c>
      <c r="I343" s="286">
        <v>1753507</v>
      </c>
      <c r="J343" s="256">
        <v>80</v>
      </c>
      <c r="K343" s="286">
        <v>1866886</v>
      </c>
      <c r="L343" s="256">
        <v>90</v>
      </c>
      <c r="M343" s="286">
        <v>1978568</v>
      </c>
      <c r="N343" s="256">
        <v>100</v>
      </c>
      <c r="O343" s="286">
        <v>2077672</v>
      </c>
      <c r="P343" s="256">
        <v>100</v>
      </c>
      <c r="Q343" s="258">
        <f>G343+I343+K343+M343+O343</f>
        <v>9176632</v>
      </c>
    </row>
    <row r="344" spans="1:17" x14ac:dyDescent="0.2">
      <c r="A344" s="246"/>
      <c r="B344" s="373"/>
      <c r="C344" s="256"/>
      <c r="D344" s="256"/>
      <c r="E344" s="256"/>
      <c r="F344" s="256"/>
      <c r="G344" s="258"/>
      <c r="H344" s="256"/>
      <c r="I344" s="285"/>
      <c r="J344" s="256"/>
      <c r="K344" s="285"/>
      <c r="L344" s="256"/>
      <c r="M344" s="285"/>
      <c r="N344" s="256"/>
      <c r="O344" s="285"/>
      <c r="P344" s="256"/>
      <c r="Q344" s="258"/>
    </row>
    <row r="345" spans="1:17" x14ac:dyDescent="0.2">
      <c r="A345" s="369" t="s">
        <v>4242</v>
      </c>
      <c r="B345" s="374"/>
      <c r="C345" s="375"/>
      <c r="D345" s="375"/>
      <c r="E345" s="375"/>
      <c r="F345" s="375"/>
      <c r="G345" s="371">
        <f>+G346</f>
        <v>278635.28000000003</v>
      </c>
      <c r="H345" s="375"/>
      <c r="I345" s="371">
        <f>+I346</f>
        <v>1420593</v>
      </c>
      <c r="J345" s="375"/>
      <c r="K345" s="371">
        <f>+K346</f>
        <v>1512446</v>
      </c>
      <c r="L345" s="376"/>
      <c r="M345" s="371">
        <f>+M346</f>
        <v>1602924</v>
      </c>
      <c r="N345" s="376"/>
      <c r="O345" s="371">
        <f>+O346</f>
        <v>1683212</v>
      </c>
      <c r="P345" s="375"/>
      <c r="Q345" s="371">
        <f>+Q346</f>
        <v>6497810.2800000003</v>
      </c>
    </row>
    <row r="346" spans="1:17" ht="24" x14ac:dyDescent="0.2">
      <c r="A346" s="241" t="s">
        <v>1026</v>
      </c>
      <c r="B346" s="242"/>
      <c r="C346" s="243"/>
      <c r="D346" s="243"/>
      <c r="E346" s="243"/>
      <c r="F346" s="243"/>
      <c r="G346" s="377">
        <f>SUM(G347)</f>
        <v>278635.28000000003</v>
      </c>
      <c r="H346" s="243"/>
      <c r="I346" s="377">
        <f>SUM(I347)</f>
        <v>1420593</v>
      </c>
      <c r="J346" s="243"/>
      <c r="K346" s="377">
        <f>SUM(K347)</f>
        <v>1512446</v>
      </c>
      <c r="L346" s="243"/>
      <c r="M346" s="377">
        <f>SUM(M347)</f>
        <v>1602924</v>
      </c>
      <c r="N346" s="243"/>
      <c r="O346" s="377">
        <f>SUM(O347)</f>
        <v>1683212</v>
      </c>
      <c r="P346" s="243"/>
      <c r="Q346" s="377">
        <f>SUM(Q347)</f>
        <v>6497810.2800000003</v>
      </c>
    </row>
    <row r="347" spans="1:17" ht="36" x14ac:dyDescent="0.2">
      <c r="A347" s="253" t="s">
        <v>1027</v>
      </c>
      <c r="B347" s="253" t="s">
        <v>4243</v>
      </c>
      <c r="C347" s="256" t="s">
        <v>3292</v>
      </c>
      <c r="D347" s="256" t="s">
        <v>4086</v>
      </c>
      <c r="E347" s="256" t="s">
        <v>4086</v>
      </c>
      <c r="F347" s="256">
        <v>4.4000000000000004</v>
      </c>
      <c r="G347" s="258">
        <v>278635.28000000003</v>
      </c>
      <c r="H347" s="256">
        <v>33</v>
      </c>
      <c r="I347" s="286">
        <v>1420593</v>
      </c>
      <c r="J347" s="256">
        <v>55</v>
      </c>
      <c r="K347" s="286">
        <v>1512446</v>
      </c>
      <c r="L347" s="256">
        <v>78</v>
      </c>
      <c r="M347" s="286">
        <v>1602924</v>
      </c>
      <c r="N347" s="256">
        <v>100</v>
      </c>
      <c r="O347" s="286">
        <v>1683212</v>
      </c>
      <c r="P347" s="256">
        <v>100</v>
      </c>
      <c r="Q347" s="258">
        <f>G347+I347+K347+M347+O347</f>
        <v>6497810.2800000003</v>
      </c>
    </row>
    <row r="348" spans="1:17" x14ac:dyDescent="0.2">
      <c r="A348" s="253"/>
      <c r="B348" s="253"/>
      <c r="C348" s="247"/>
      <c r="D348" s="247"/>
      <c r="E348" s="247"/>
      <c r="F348" s="247"/>
      <c r="G348" s="266"/>
      <c r="H348" s="247"/>
      <c r="I348" s="266"/>
      <c r="J348" s="247"/>
      <c r="K348" s="266"/>
      <c r="L348" s="247"/>
      <c r="M348" s="266"/>
      <c r="N348" s="247"/>
      <c r="O348" s="266"/>
      <c r="P348" s="247"/>
      <c r="Q348" s="266">
        <v>0</v>
      </c>
    </row>
    <row r="349" spans="1:17" x14ac:dyDescent="0.2">
      <c r="A349" s="237" t="s">
        <v>4244</v>
      </c>
      <c r="B349" s="238"/>
      <c r="C349" s="239"/>
      <c r="D349" s="239"/>
      <c r="E349" s="239"/>
      <c r="F349" s="239"/>
      <c r="G349" s="240">
        <f>+G350</f>
        <v>11544971.299999999</v>
      </c>
      <c r="H349" s="239"/>
      <c r="I349" s="240">
        <f>+I350</f>
        <v>12173433.878438642</v>
      </c>
      <c r="J349" s="239"/>
      <c r="K349" s="240">
        <f>+K350</f>
        <v>12960545.882780723</v>
      </c>
      <c r="L349" s="239"/>
      <c r="M349" s="240">
        <f>+M350</f>
        <v>13735878.010213457</v>
      </c>
      <c r="N349" s="239"/>
      <c r="O349" s="240">
        <f>+O350</f>
        <v>24189680</v>
      </c>
      <c r="P349" s="239"/>
      <c r="Q349" s="240">
        <f>+Q350</f>
        <v>74604509.071432829</v>
      </c>
    </row>
    <row r="350" spans="1:17" ht="24" x14ac:dyDescent="0.2">
      <c r="A350" s="241" t="s">
        <v>2362</v>
      </c>
      <c r="B350" s="242"/>
      <c r="C350" s="243"/>
      <c r="D350" s="243"/>
      <c r="E350" s="243"/>
      <c r="F350" s="243"/>
      <c r="G350" s="244">
        <f>SUM(G351:G359)</f>
        <v>11544971.299999999</v>
      </c>
      <c r="H350" s="243"/>
      <c r="I350" s="244">
        <f>SUM(I351:I359)</f>
        <v>12173433.878438642</v>
      </c>
      <c r="J350" s="243"/>
      <c r="K350" s="244">
        <f>SUM(K351:K359)</f>
        <v>12960545.882780723</v>
      </c>
      <c r="L350" s="243"/>
      <c r="M350" s="244">
        <f>SUM(M351:M359)</f>
        <v>13735878.010213457</v>
      </c>
      <c r="N350" s="243"/>
      <c r="O350" s="244">
        <f>SUM(O351:O359)</f>
        <v>24189680</v>
      </c>
      <c r="P350" s="243"/>
      <c r="Q350" s="244">
        <f>SUM(Q351:Q359)</f>
        <v>74604509.071432829</v>
      </c>
    </row>
    <row r="351" spans="1:17" ht="36" x14ac:dyDescent="0.2">
      <c r="A351" s="246" t="s">
        <v>3933</v>
      </c>
      <c r="B351" s="246" t="s">
        <v>3934</v>
      </c>
      <c r="C351" s="256" t="s">
        <v>3292</v>
      </c>
      <c r="D351" s="256">
        <v>100</v>
      </c>
      <c r="E351" s="256">
        <v>100</v>
      </c>
      <c r="F351" s="256">
        <v>100</v>
      </c>
      <c r="G351" s="264">
        <v>2536988.6</v>
      </c>
      <c r="H351" s="256">
        <v>100</v>
      </c>
      <c r="I351" s="264">
        <v>2675092.2258639676</v>
      </c>
      <c r="J351" s="256">
        <v>100</v>
      </c>
      <c r="K351" s="264">
        <v>2848058.8041298669</v>
      </c>
      <c r="L351" s="256">
        <v>100</v>
      </c>
      <c r="M351" s="264">
        <v>3018436.7736715144</v>
      </c>
      <c r="N351" s="256">
        <v>100</v>
      </c>
      <c r="O351" s="264">
        <v>1915300</v>
      </c>
      <c r="P351" s="256">
        <v>100</v>
      </c>
      <c r="Q351" s="258">
        <f t="shared" ref="Q351:Q359" si="23">G351+I351+K351+M351+O351</f>
        <v>12993876.403665349</v>
      </c>
    </row>
    <row r="352" spans="1:17" ht="60" x14ac:dyDescent="0.2">
      <c r="A352" s="246" t="s">
        <v>3935</v>
      </c>
      <c r="B352" s="246" t="s">
        <v>3936</v>
      </c>
      <c r="C352" s="256" t="s">
        <v>3292</v>
      </c>
      <c r="D352" s="256">
        <v>100</v>
      </c>
      <c r="E352" s="256">
        <v>100</v>
      </c>
      <c r="F352" s="256">
        <v>100</v>
      </c>
      <c r="G352" s="264">
        <v>294300</v>
      </c>
      <c r="H352" s="256">
        <v>100</v>
      </c>
      <c r="I352" s="264">
        <v>310320.52807480708</v>
      </c>
      <c r="J352" s="256">
        <v>100</v>
      </c>
      <c r="K352" s="264">
        <v>330385.28673539159</v>
      </c>
      <c r="L352" s="256">
        <v>100</v>
      </c>
      <c r="M352" s="264">
        <v>350149.75727187999</v>
      </c>
      <c r="N352" s="256">
        <v>100</v>
      </c>
      <c r="O352" s="264">
        <v>1607540</v>
      </c>
      <c r="P352" s="256">
        <v>100</v>
      </c>
      <c r="Q352" s="258">
        <f t="shared" si="23"/>
        <v>2892695.5720820786</v>
      </c>
    </row>
    <row r="353" spans="1:17" ht="48" x14ac:dyDescent="0.2">
      <c r="A353" s="246" t="s">
        <v>3940</v>
      </c>
      <c r="B353" s="246" t="s">
        <v>4075</v>
      </c>
      <c r="C353" s="256" t="s">
        <v>3292</v>
      </c>
      <c r="D353" s="256">
        <v>100</v>
      </c>
      <c r="E353" s="256">
        <v>100</v>
      </c>
      <c r="F353" s="256">
        <v>100</v>
      </c>
      <c r="G353" s="264">
        <v>187527</v>
      </c>
      <c r="H353" s="256">
        <v>100</v>
      </c>
      <c r="I353" s="264">
        <v>197735.22823066378</v>
      </c>
      <c r="J353" s="256">
        <v>100</v>
      </c>
      <c r="K353" s="264">
        <v>210520.42699839544</v>
      </c>
      <c r="L353" s="256">
        <v>100</v>
      </c>
      <c r="M353" s="264">
        <v>223114.2831529862</v>
      </c>
      <c r="N353" s="256">
        <v>100</v>
      </c>
      <c r="O353" s="264">
        <v>70840</v>
      </c>
      <c r="P353" s="256">
        <v>100</v>
      </c>
      <c r="Q353" s="258">
        <f t="shared" si="23"/>
        <v>889736.93838204548</v>
      </c>
    </row>
    <row r="354" spans="1:17" ht="48" x14ac:dyDescent="0.2">
      <c r="A354" s="246" t="s">
        <v>3942</v>
      </c>
      <c r="B354" s="246" t="s">
        <v>4076</v>
      </c>
      <c r="C354" s="256" t="s">
        <v>4077</v>
      </c>
      <c r="D354" s="256" t="s">
        <v>107</v>
      </c>
      <c r="E354" s="256" t="s">
        <v>107</v>
      </c>
      <c r="F354" s="256" t="s">
        <v>82</v>
      </c>
      <c r="G354" s="264">
        <v>48586.3</v>
      </c>
      <c r="H354" s="256" t="s">
        <v>82</v>
      </c>
      <c r="I354" s="264">
        <v>51231.146018352025</v>
      </c>
      <c r="J354" s="256" t="s">
        <v>82</v>
      </c>
      <c r="K354" s="264">
        <v>54543.658365313488</v>
      </c>
      <c r="L354" s="256" t="s">
        <v>6</v>
      </c>
      <c r="M354" s="264">
        <v>57806.595826499302</v>
      </c>
      <c r="N354" s="256" t="s">
        <v>6</v>
      </c>
      <c r="O354" s="264">
        <v>550000</v>
      </c>
      <c r="P354" s="256" t="s">
        <v>6</v>
      </c>
      <c r="Q354" s="258">
        <f t="shared" si="23"/>
        <v>762167.70021016477</v>
      </c>
    </row>
    <row r="355" spans="1:17" ht="36" x14ac:dyDescent="0.2">
      <c r="A355" s="246" t="s">
        <v>3944</v>
      </c>
      <c r="B355" s="246" t="s">
        <v>3945</v>
      </c>
      <c r="C355" s="256" t="s">
        <v>3522</v>
      </c>
      <c r="D355" s="256"/>
      <c r="E355" s="256"/>
      <c r="F355" s="337">
        <v>1</v>
      </c>
      <c r="G355" s="264">
        <v>19560</v>
      </c>
      <c r="H355" s="337">
        <v>1</v>
      </c>
      <c r="I355" s="264">
        <v>20624.769042280757</v>
      </c>
      <c r="J355" s="337">
        <v>1</v>
      </c>
      <c r="K355" s="264">
        <v>21958.328945104517</v>
      </c>
      <c r="L355" s="337">
        <v>1</v>
      </c>
      <c r="M355" s="264">
        <v>23271.930860475612</v>
      </c>
      <c r="N355" s="337" t="s">
        <v>4086</v>
      </c>
      <c r="O355" s="264"/>
      <c r="P355" s="337">
        <v>4</v>
      </c>
      <c r="Q355" s="258">
        <f t="shared" si="23"/>
        <v>85415.028847860885</v>
      </c>
    </row>
    <row r="356" spans="1:17" ht="48" x14ac:dyDescent="0.2">
      <c r="A356" s="245" t="s">
        <v>2363</v>
      </c>
      <c r="B356" s="246" t="s">
        <v>2365</v>
      </c>
      <c r="C356" s="247" t="s">
        <v>3292</v>
      </c>
      <c r="D356" s="247">
        <v>100</v>
      </c>
      <c r="E356" s="256">
        <v>100</v>
      </c>
      <c r="F356" s="256">
        <v>100</v>
      </c>
      <c r="G356" s="264">
        <v>2937781.3</v>
      </c>
      <c r="H356" s="256">
        <v>100</v>
      </c>
      <c r="I356" s="264">
        <v>3097702.4953594743</v>
      </c>
      <c r="J356" s="256">
        <v>100</v>
      </c>
      <c r="K356" s="264">
        <v>3297994.2819108781</v>
      </c>
      <c r="L356" s="256">
        <v>100</v>
      </c>
      <c r="M356" s="264">
        <v>3495288.5121062454</v>
      </c>
      <c r="N356" s="256">
        <v>100</v>
      </c>
      <c r="O356" s="264">
        <v>2000000</v>
      </c>
      <c r="P356" s="256">
        <v>100</v>
      </c>
      <c r="Q356" s="249">
        <f t="shared" si="23"/>
        <v>14828766.589376597</v>
      </c>
    </row>
    <row r="357" spans="1:17" ht="48" x14ac:dyDescent="0.2">
      <c r="A357" s="245" t="s">
        <v>2381</v>
      </c>
      <c r="B357" s="246" t="s">
        <v>2383</v>
      </c>
      <c r="C357" s="247" t="s">
        <v>3292</v>
      </c>
      <c r="D357" s="247">
        <v>100</v>
      </c>
      <c r="E357" s="256">
        <v>100</v>
      </c>
      <c r="F357" s="256">
        <v>100</v>
      </c>
      <c r="G357" s="264">
        <v>2163533.6</v>
      </c>
      <c r="H357" s="256">
        <v>100</v>
      </c>
      <c r="I357" s="264">
        <v>2281307.8126387647</v>
      </c>
      <c r="J357" s="256">
        <v>100</v>
      </c>
      <c r="K357" s="264">
        <v>2428813.0098459194</v>
      </c>
      <c r="L357" s="256">
        <v>100</v>
      </c>
      <c r="M357" s="264">
        <v>2574110.6520202402</v>
      </c>
      <c r="N357" s="256">
        <v>100</v>
      </c>
      <c r="O357" s="264">
        <v>5311000</v>
      </c>
      <c r="P357" s="256">
        <v>100</v>
      </c>
      <c r="Q357" s="249">
        <f t="shared" si="23"/>
        <v>14758765.074504925</v>
      </c>
    </row>
    <row r="358" spans="1:17" ht="36" x14ac:dyDescent="0.2">
      <c r="A358" s="245" t="s">
        <v>2407</v>
      </c>
      <c r="B358" s="246" t="s">
        <v>2408</v>
      </c>
      <c r="C358" s="247" t="s">
        <v>3292</v>
      </c>
      <c r="D358" s="247">
        <v>100</v>
      </c>
      <c r="E358" s="247">
        <v>100</v>
      </c>
      <c r="F358" s="247">
        <v>100</v>
      </c>
      <c r="G358" s="264">
        <v>2911020</v>
      </c>
      <c r="H358" s="247">
        <v>100</v>
      </c>
      <c r="I358" s="264">
        <v>3069484.4160255692</v>
      </c>
      <c r="J358" s="247">
        <v>100</v>
      </c>
      <c r="K358" s="264">
        <v>3267951.6730970428</v>
      </c>
      <c r="L358" s="256">
        <v>100</v>
      </c>
      <c r="M358" s="264">
        <v>3463448.6796248322</v>
      </c>
      <c r="N358" s="256">
        <v>100</v>
      </c>
      <c r="O358" s="264">
        <v>12270000</v>
      </c>
      <c r="P358" s="256">
        <v>100</v>
      </c>
      <c r="Q358" s="249">
        <f t="shared" si="23"/>
        <v>24981904.768747445</v>
      </c>
    </row>
    <row r="359" spans="1:17" ht="36" x14ac:dyDescent="0.2">
      <c r="A359" s="245" t="s">
        <v>2424</v>
      </c>
      <c r="B359" s="246" t="s">
        <v>2408</v>
      </c>
      <c r="C359" s="247" t="s">
        <v>3292</v>
      </c>
      <c r="D359" s="247">
        <v>100</v>
      </c>
      <c r="E359" s="247">
        <v>100</v>
      </c>
      <c r="F359" s="247">
        <v>100</v>
      </c>
      <c r="G359" s="264">
        <v>445674.5</v>
      </c>
      <c r="H359" s="247">
        <v>100</v>
      </c>
      <c r="I359" s="264">
        <v>469935.25718476257</v>
      </c>
      <c r="J359" s="247">
        <v>100</v>
      </c>
      <c r="K359" s="264">
        <v>500320.4127528111</v>
      </c>
      <c r="L359" s="256">
        <v>100</v>
      </c>
      <c r="M359" s="264">
        <v>530250.82567878522</v>
      </c>
      <c r="N359" s="256">
        <v>100</v>
      </c>
      <c r="O359" s="264">
        <v>465000</v>
      </c>
      <c r="P359" s="256">
        <v>100</v>
      </c>
      <c r="Q359" s="249">
        <f t="shared" si="23"/>
        <v>2411180.9956163587</v>
      </c>
    </row>
    <row r="360" spans="1:17" x14ac:dyDescent="0.2">
      <c r="A360" s="227"/>
      <c r="B360" s="228"/>
      <c r="C360" s="229"/>
      <c r="D360" s="229"/>
      <c r="E360" s="229"/>
      <c r="F360" s="229"/>
      <c r="G360" s="265"/>
      <c r="H360" s="229"/>
      <c r="I360" s="230"/>
      <c r="J360" s="229"/>
      <c r="K360" s="230"/>
      <c r="L360" s="229"/>
      <c r="M360" s="230"/>
      <c r="N360" s="229"/>
      <c r="O360" s="230"/>
      <c r="P360" s="229"/>
      <c r="Q360" s="230"/>
    </row>
    <row r="361" spans="1:17" x14ac:dyDescent="0.2">
      <c r="A361" s="237" t="s">
        <v>4245</v>
      </c>
      <c r="B361" s="238"/>
      <c r="C361" s="239"/>
      <c r="D361" s="239"/>
      <c r="E361" s="239"/>
      <c r="F361" s="239"/>
      <c r="G361" s="240">
        <f>+G362</f>
        <v>6969346.7999999998</v>
      </c>
      <c r="H361" s="239"/>
      <c r="I361" s="240">
        <f>+I362</f>
        <v>7153799.4767667875</v>
      </c>
      <c r="J361" s="239"/>
      <c r="K361" s="240">
        <f>+K362</f>
        <v>7616351.0871872846</v>
      </c>
      <c r="L361" s="239"/>
      <c r="M361" s="240">
        <f>+M362</f>
        <v>8071980.1745044449</v>
      </c>
      <c r="N361" s="239"/>
      <c r="O361" s="240">
        <f>+O362</f>
        <v>8476294.3703467585</v>
      </c>
      <c r="P361" s="239"/>
      <c r="Q361" s="240">
        <f>+Q362</f>
        <v>38287771.908805273</v>
      </c>
    </row>
    <row r="362" spans="1:17" ht="24" x14ac:dyDescent="0.2">
      <c r="A362" s="241" t="s">
        <v>2880</v>
      </c>
      <c r="B362" s="242"/>
      <c r="C362" s="243"/>
      <c r="D362" s="243"/>
      <c r="E362" s="243"/>
      <c r="F362" s="243"/>
      <c r="G362" s="244">
        <f>SUM(G363:G368)</f>
        <v>6969346.7999999998</v>
      </c>
      <c r="H362" s="243"/>
      <c r="I362" s="244">
        <f>SUM(I363:I368)</f>
        <v>7153799.4767667875</v>
      </c>
      <c r="J362" s="243"/>
      <c r="K362" s="244">
        <f>SUM(K363:K368)</f>
        <v>7616351.0871872846</v>
      </c>
      <c r="L362" s="243"/>
      <c r="M362" s="244">
        <f>SUM(M363:M368)</f>
        <v>8071980.1745044449</v>
      </c>
      <c r="N362" s="243"/>
      <c r="O362" s="244">
        <f>SUM(O363:O368)</f>
        <v>8476294.3703467585</v>
      </c>
      <c r="P362" s="243"/>
      <c r="Q362" s="244">
        <f>SUM(Q363:Q368)</f>
        <v>38287771.908805273</v>
      </c>
    </row>
    <row r="363" spans="1:17" ht="36" x14ac:dyDescent="0.2">
      <c r="A363" s="245" t="s">
        <v>3933</v>
      </c>
      <c r="B363" s="246" t="s">
        <v>3934</v>
      </c>
      <c r="C363" s="256" t="s">
        <v>3292</v>
      </c>
      <c r="D363" s="258" t="s">
        <v>4246</v>
      </c>
      <c r="E363" s="258" t="s">
        <v>4247</v>
      </c>
      <c r="F363" s="247">
        <v>100</v>
      </c>
      <c r="G363" s="264">
        <v>1634521.8</v>
      </c>
      <c r="H363" s="247">
        <v>100</v>
      </c>
      <c r="I363" s="264">
        <v>1723498.7024321582</v>
      </c>
      <c r="J363" s="247">
        <v>100</v>
      </c>
      <c r="K363" s="264">
        <v>1834936.9812036979</v>
      </c>
      <c r="L363" s="247">
        <v>100</v>
      </c>
      <c r="M363" s="264">
        <v>1944707.4805490868</v>
      </c>
      <c r="N363" s="247">
        <v>100</v>
      </c>
      <c r="O363" s="264">
        <v>2042115.1579898959</v>
      </c>
      <c r="P363" s="247">
        <v>100</v>
      </c>
      <c r="Q363" s="258">
        <f t="shared" ref="P363:Q368" si="24">G363+I363+K363+M363+O363</f>
        <v>9179780.1221748386</v>
      </c>
    </row>
    <row r="364" spans="1:17" ht="60" x14ac:dyDescent="0.2">
      <c r="A364" s="245" t="s">
        <v>3935</v>
      </c>
      <c r="B364" s="246" t="s">
        <v>3936</v>
      </c>
      <c r="C364" s="256" t="s">
        <v>3292</v>
      </c>
      <c r="D364" s="258" t="s">
        <v>4248</v>
      </c>
      <c r="E364" s="258" t="s">
        <v>4249</v>
      </c>
      <c r="F364" s="247">
        <v>100</v>
      </c>
      <c r="G364" s="264">
        <v>4009747</v>
      </c>
      <c r="H364" s="247">
        <v>100</v>
      </c>
      <c r="I364" s="264">
        <f>4228021.76855716-194931</f>
        <v>4033090.7685571602</v>
      </c>
      <c r="J364" s="247">
        <v>100</v>
      </c>
      <c r="K364" s="264">
        <v>4293863.0527156321</v>
      </c>
      <c r="L364" s="247">
        <v>100</v>
      </c>
      <c r="M364" s="264">
        <v>4550732.6325679701</v>
      </c>
      <c r="N364" s="247">
        <v>100</v>
      </c>
      <c r="O364" s="264">
        <v>4778672.4645613078</v>
      </c>
      <c r="P364" s="247">
        <v>100</v>
      </c>
      <c r="Q364" s="258">
        <f t="shared" si="24"/>
        <v>21666105.918402068</v>
      </c>
    </row>
    <row r="365" spans="1:17" ht="36" x14ac:dyDescent="0.2">
      <c r="A365" s="245" t="s">
        <v>3940</v>
      </c>
      <c r="B365" s="246" t="s">
        <v>4181</v>
      </c>
      <c r="C365" s="256" t="s">
        <v>3292</v>
      </c>
      <c r="D365" s="247">
        <v>100</v>
      </c>
      <c r="E365" s="247">
        <v>100</v>
      </c>
      <c r="F365" s="247">
        <v>100</v>
      </c>
      <c r="G365" s="264">
        <v>35286</v>
      </c>
      <c r="H365" s="247">
        <v>100</v>
      </c>
      <c r="I365" s="264">
        <v>37206.830287623656</v>
      </c>
      <c r="J365" s="247">
        <v>100</v>
      </c>
      <c r="K365" s="264">
        <v>39612.555989619526</v>
      </c>
      <c r="L365" s="247">
        <v>100</v>
      </c>
      <c r="M365" s="264">
        <v>41982.277727134067</v>
      </c>
      <c r="N365" s="247">
        <v>100</v>
      </c>
      <c r="O365" s="264">
        <v>44085.111293609836</v>
      </c>
      <c r="P365" s="247">
        <v>100</v>
      </c>
      <c r="Q365" s="258">
        <f t="shared" si="24"/>
        <v>198172.77529798707</v>
      </c>
    </row>
    <row r="366" spans="1:17" ht="48" x14ac:dyDescent="0.2">
      <c r="A366" s="245" t="s">
        <v>3942</v>
      </c>
      <c r="B366" s="246" t="s">
        <v>4250</v>
      </c>
      <c r="C366" s="256" t="s">
        <v>4097</v>
      </c>
      <c r="D366" s="256">
        <v>6</v>
      </c>
      <c r="E366" s="256">
        <v>6</v>
      </c>
      <c r="F366" s="256">
        <v>6</v>
      </c>
      <c r="G366" s="264">
        <v>214620</v>
      </c>
      <c r="H366" s="256">
        <v>6</v>
      </c>
      <c r="I366" s="264">
        <v>226303.06400073084</v>
      </c>
      <c r="J366" s="256">
        <v>6</v>
      </c>
      <c r="K366" s="264">
        <v>240935.40686085538</v>
      </c>
      <c r="L366" s="256">
        <v>6</v>
      </c>
      <c r="M366" s="264">
        <v>255348.76284638423</v>
      </c>
      <c r="N366" s="256">
        <v>6</v>
      </c>
      <c r="O366" s="264">
        <v>268138.82519510691</v>
      </c>
      <c r="P366" s="259">
        <f t="shared" si="24"/>
        <v>30</v>
      </c>
      <c r="Q366" s="258">
        <f t="shared" si="24"/>
        <v>1205346.0589030774</v>
      </c>
    </row>
    <row r="367" spans="1:17" ht="36" x14ac:dyDescent="0.2">
      <c r="A367" s="245" t="s">
        <v>3944</v>
      </c>
      <c r="B367" s="246" t="s">
        <v>3945</v>
      </c>
      <c r="C367" s="256" t="s">
        <v>4097</v>
      </c>
      <c r="D367" s="256">
        <v>1</v>
      </c>
      <c r="E367" s="256">
        <v>1</v>
      </c>
      <c r="F367" s="256">
        <v>1</v>
      </c>
      <c r="G367" s="264">
        <v>23200</v>
      </c>
      <c r="H367" s="256">
        <v>1</v>
      </c>
      <c r="I367" s="264">
        <v>24462.916246467972</v>
      </c>
      <c r="J367" s="256">
        <v>1</v>
      </c>
      <c r="K367" s="264">
        <v>26044.643738569775</v>
      </c>
      <c r="L367" s="256">
        <v>1</v>
      </c>
      <c r="M367" s="264">
        <v>27602.699180114221</v>
      </c>
      <c r="N367" s="256">
        <v>1</v>
      </c>
      <c r="O367" s="264">
        <v>28985.279771346944</v>
      </c>
      <c r="P367" s="259">
        <f t="shared" si="24"/>
        <v>5</v>
      </c>
      <c r="Q367" s="258">
        <f t="shared" si="24"/>
        <v>130295.53893649892</v>
      </c>
    </row>
    <row r="368" spans="1:17" ht="36" x14ac:dyDescent="0.2">
      <c r="A368" s="296" t="s">
        <v>2928</v>
      </c>
      <c r="B368" s="253" t="s">
        <v>2930</v>
      </c>
      <c r="C368" s="256" t="s">
        <v>3389</v>
      </c>
      <c r="D368" s="258">
        <v>990000</v>
      </c>
      <c r="E368" s="258">
        <v>1016000</v>
      </c>
      <c r="F368" s="249">
        <v>1052000</v>
      </c>
      <c r="G368" s="264">
        <v>1051972</v>
      </c>
      <c r="H368" s="258">
        <v>1089000</v>
      </c>
      <c r="I368" s="264">
        <v>1109237.1952426468</v>
      </c>
      <c r="J368" s="258">
        <v>1127000</v>
      </c>
      <c r="K368" s="264">
        <v>1180958.4466789106</v>
      </c>
      <c r="L368" s="378">
        <v>1166000</v>
      </c>
      <c r="M368" s="264">
        <v>1251606.3216337552</v>
      </c>
      <c r="N368" s="378">
        <v>1206000</v>
      </c>
      <c r="O368" s="264">
        <v>1314297.5315354909</v>
      </c>
      <c r="P368" s="258">
        <v>1206000</v>
      </c>
      <c r="Q368" s="258">
        <f t="shared" si="24"/>
        <v>5908071.4950908031</v>
      </c>
    </row>
    <row r="369" spans="1:18" x14ac:dyDescent="0.2">
      <c r="A369" s="296"/>
      <c r="B369" s="253"/>
      <c r="C369" s="256"/>
      <c r="D369" s="258"/>
      <c r="E369" s="258"/>
      <c r="F369" s="249"/>
      <c r="G369" s="260"/>
      <c r="H369" s="261"/>
      <c r="I369" s="262"/>
      <c r="J369" s="262"/>
      <c r="K369" s="262"/>
      <c r="L369" s="262"/>
      <c r="M369" s="262"/>
      <c r="N369" s="262"/>
      <c r="O369" s="262"/>
      <c r="P369" s="258"/>
      <c r="Q369" s="258"/>
    </row>
    <row r="370" spans="1:18" x14ac:dyDescent="0.2">
      <c r="A370" s="237" t="s">
        <v>4251</v>
      </c>
      <c r="B370" s="238"/>
      <c r="C370" s="239"/>
      <c r="D370" s="239"/>
      <c r="E370" s="239"/>
      <c r="F370" s="239"/>
      <c r="G370" s="379">
        <f>+G371</f>
        <v>402216</v>
      </c>
      <c r="H370" s="239"/>
      <c r="I370" s="379">
        <f>+I371</f>
        <v>619042.04831850692</v>
      </c>
      <c r="J370" s="237"/>
      <c r="K370" s="379">
        <f>+K371</f>
        <v>451533.29422209389</v>
      </c>
      <c r="L370" s="237"/>
      <c r="M370" s="379">
        <f>+M371</f>
        <v>478545.14023400092</v>
      </c>
      <c r="N370" s="237"/>
      <c r="O370" s="379">
        <f>+O371</f>
        <v>502514.7969186242</v>
      </c>
      <c r="P370" s="237"/>
      <c r="Q370" s="379">
        <f>+Q371</f>
        <v>2453851.2796932259</v>
      </c>
    </row>
    <row r="371" spans="1:18" ht="24" x14ac:dyDescent="0.2">
      <c r="A371" s="241" t="s">
        <v>2880</v>
      </c>
      <c r="B371" s="380"/>
      <c r="C371" s="381"/>
      <c r="D371" s="382"/>
      <c r="E371" s="382"/>
      <c r="F371" s="383"/>
      <c r="G371" s="384">
        <f>SUM(G372:G376)</f>
        <v>402216</v>
      </c>
      <c r="H371" s="385"/>
      <c r="I371" s="384">
        <f>SUM(I372:I376)</f>
        <v>619042.04831850692</v>
      </c>
      <c r="J371" s="386"/>
      <c r="K371" s="384">
        <f>SUM(K372:K376)</f>
        <v>451533.29422209389</v>
      </c>
      <c r="L371" s="387"/>
      <c r="M371" s="384">
        <f>SUM(M372:M376)</f>
        <v>478545.14023400092</v>
      </c>
      <c r="N371" s="387"/>
      <c r="O371" s="384">
        <f>SUM(O372:O376)</f>
        <v>502514.7969186242</v>
      </c>
      <c r="P371" s="386"/>
      <c r="Q371" s="384">
        <f>SUM(Q372:Q376)</f>
        <v>2453851.2796932259</v>
      </c>
    </row>
    <row r="372" spans="1:18" ht="60" x14ac:dyDescent="0.2">
      <c r="A372" s="245" t="s">
        <v>2881</v>
      </c>
      <c r="B372" s="246" t="s">
        <v>2883</v>
      </c>
      <c r="C372" s="256" t="s">
        <v>3292</v>
      </c>
      <c r="D372" s="258" t="s">
        <v>4252</v>
      </c>
      <c r="E372" s="258" t="s">
        <v>4086</v>
      </c>
      <c r="F372" s="256">
        <v>100</v>
      </c>
      <c r="G372" s="264">
        <v>0</v>
      </c>
      <c r="H372" s="256">
        <v>100</v>
      </c>
      <c r="I372" s="264">
        <v>194931</v>
      </c>
      <c r="J372" s="256">
        <v>100</v>
      </c>
      <c r="K372" s="264">
        <v>0</v>
      </c>
      <c r="L372" s="256">
        <v>100</v>
      </c>
      <c r="M372" s="264">
        <v>0</v>
      </c>
      <c r="N372" s="256">
        <v>100</v>
      </c>
      <c r="O372" s="264">
        <v>0</v>
      </c>
      <c r="P372" s="256">
        <v>100</v>
      </c>
      <c r="Q372" s="258">
        <f>G372+I372+K372+M372+O372</f>
        <v>194931</v>
      </c>
    </row>
    <row r="373" spans="1:18" ht="60" x14ac:dyDescent="0.2">
      <c r="A373" s="245" t="s">
        <v>2890</v>
      </c>
      <c r="B373" s="246" t="s">
        <v>2892</v>
      </c>
      <c r="C373" s="256" t="s">
        <v>3292</v>
      </c>
      <c r="D373" s="297">
        <v>16.551724137931036</v>
      </c>
      <c r="E373" s="297">
        <v>16.666666666666664</v>
      </c>
      <c r="F373" s="297">
        <v>33.333333333333329</v>
      </c>
      <c r="G373" s="264">
        <v>149797</v>
      </c>
      <c r="H373" s="256">
        <v>50</v>
      </c>
      <c r="I373" s="264">
        <v>157951.35624880012</v>
      </c>
      <c r="J373" s="256">
        <v>66.7</v>
      </c>
      <c r="K373" s="264">
        <v>168164.20250459207</v>
      </c>
      <c r="L373" s="256">
        <v>83.33</v>
      </c>
      <c r="M373" s="264">
        <v>178224.20383980905</v>
      </c>
      <c r="N373" s="256">
        <v>100</v>
      </c>
      <c r="O373" s="264">
        <v>187151.20490984732</v>
      </c>
      <c r="P373" s="256">
        <v>100</v>
      </c>
      <c r="Q373" s="258">
        <f>G373+I373+K373+M373+O373</f>
        <v>841287.9675030486</v>
      </c>
    </row>
    <row r="374" spans="1:18" ht="48" x14ac:dyDescent="0.2">
      <c r="A374" s="245" t="s">
        <v>4253</v>
      </c>
      <c r="B374" s="246" t="s">
        <v>2906</v>
      </c>
      <c r="C374" s="256" t="s">
        <v>3292</v>
      </c>
      <c r="D374" s="256">
        <v>100</v>
      </c>
      <c r="E374" s="258" t="s">
        <v>4254</v>
      </c>
      <c r="F374" s="256">
        <v>100</v>
      </c>
      <c r="G374" s="264">
        <v>76950</v>
      </c>
      <c r="H374" s="256">
        <v>100</v>
      </c>
      <c r="I374" s="264">
        <v>81138.853670935787</v>
      </c>
      <c r="J374" s="256">
        <v>100</v>
      </c>
      <c r="K374" s="264">
        <v>86385.143779437247</v>
      </c>
      <c r="L374" s="256">
        <v>100</v>
      </c>
      <c r="M374" s="264">
        <v>91552.918185766772</v>
      </c>
      <c r="N374" s="256">
        <v>100</v>
      </c>
      <c r="O374" s="264">
        <v>96138.67579332531</v>
      </c>
      <c r="P374" s="256">
        <v>100</v>
      </c>
      <c r="Q374" s="258">
        <f>G374+I374+K374+M374+O374</f>
        <v>432165.5914294651</v>
      </c>
    </row>
    <row r="375" spans="1:18" ht="36" x14ac:dyDescent="0.2">
      <c r="A375" s="245" t="s">
        <v>4255</v>
      </c>
      <c r="B375" s="246" t="s">
        <v>2912</v>
      </c>
      <c r="C375" s="256" t="s">
        <v>3372</v>
      </c>
      <c r="D375" s="256">
        <v>45</v>
      </c>
      <c r="E375" s="258">
        <v>0</v>
      </c>
      <c r="F375" s="256">
        <v>95</v>
      </c>
      <c r="G375" s="264">
        <v>138189</v>
      </c>
      <c r="H375" s="256">
        <v>145</v>
      </c>
      <c r="I375" s="264">
        <v>145711.46263720526</v>
      </c>
      <c r="J375" s="256">
        <v>195</v>
      </c>
      <c r="K375" s="264">
        <v>155132.89972367318</v>
      </c>
      <c r="L375" s="256">
        <v>245</v>
      </c>
      <c r="M375" s="264">
        <v>164413.33607762086</v>
      </c>
      <c r="N375" s="256">
        <v>295</v>
      </c>
      <c r="O375" s="264">
        <v>172648.57010011474</v>
      </c>
      <c r="P375" s="256">
        <v>295</v>
      </c>
      <c r="Q375" s="258">
        <f>G375+I375+K375+M375+O375</f>
        <v>776095.26853861404</v>
      </c>
    </row>
    <row r="376" spans="1:18" ht="24" x14ac:dyDescent="0.2">
      <c r="A376" s="245" t="s">
        <v>4256</v>
      </c>
      <c r="B376" s="246" t="s">
        <v>2923</v>
      </c>
      <c r="C376" s="256" t="s">
        <v>3593</v>
      </c>
      <c r="D376" s="256">
        <v>5</v>
      </c>
      <c r="E376" s="258">
        <v>10</v>
      </c>
      <c r="F376" s="256">
        <v>15</v>
      </c>
      <c r="G376" s="264">
        <v>37280</v>
      </c>
      <c r="H376" s="256">
        <v>21</v>
      </c>
      <c r="I376" s="264">
        <v>39309.375761565774</v>
      </c>
      <c r="J376" s="256">
        <v>31</v>
      </c>
      <c r="K376" s="264">
        <v>41851.048214391427</v>
      </c>
      <c r="L376" s="256">
        <v>38</v>
      </c>
      <c r="M376" s="264">
        <v>44354.682130804227</v>
      </c>
      <c r="N376" s="256">
        <v>45</v>
      </c>
      <c r="O376" s="264">
        <v>46576.346115336812</v>
      </c>
      <c r="P376" s="256">
        <v>45</v>
      </c>
      <c r="Q376" s="258">
        <f>G376+I376+K376+M376+O376</f>
        <v>209371.45222209825</v>
      </c>
    </row>
    <row r="377" spans="1:18" x14ac:dyDescent="0.2">
      <c r="A377" s="245"/>
      <c r="B377" s="246"/>
      <c r="C377" s="256"/>
      <c r="D377" s="258"/>
      <c r="E377" s="258"/>
      <c r="F377" s="256"/>
      <c r="G377" s="264"/>
      <c r="H377" s="258"/>
      <c r="I377" s="264"/>
      <c r="J377" s="258"/>
      <c r="K377" s="264"/>
      <c r="L377" s="258"/>
      <c r="M377" s="264"/>
      <c r="N377" s="258"/>
      <c r="O377" s="264"/>
      <c r="P377" s="258"/>
      <c r="Q377" s="264"/>
    </row>
    <row r="378" spans="1:18" x14ac:dyDescent="0.2">
      <c r="A378" s="231" t="s">
        <v>4257</v>
      </c>
      <c r="B378" s="330"/>
      <c r="C378" s="235"/>
      <c r="D378" s="235"/>
      <c r="E378" s="235"/>
      <c r="F378" s="231"/>
      <c r="G378" s="388">
        <f>+G379+G392+G405+G438+G451+G465+G479+G492</f>
        <v>254384166.743</v>
      </c>
      <c r="H378" s="235"/>
      <c r="I378" s="389">
        <f>+I379+I392+I405+I438+I451+I465+I479+I492</f>
        <v>326693024.19360697</v>
      </c>
      <c r="J378" s="231"/>
      <c r="K378" s="389">
        <f>+K379+K392+K405+K438+K451+K465+K479+K492</f>
        <v>346806389.0748108</v>
      </c>
      <c r="L378" s="231"/>
      <c r="M378" s="389">
        <f>+M379+M392+M405+M438+M451+M465+M479+M492</f>
        <v>365818960.55115664</v>
      </c>
      <c r="N378" s="231"/>
      <c r="O378" s="389">
        <f>+O379+O392+O405+O438+O451+O465+O479+O492</f>
        <v>380510061.01700515</v>
      </c>
      <c r="P378" s="231"/>
      <c r="Q378" s="389">
        <f>+Q379+Q392+Q405+Q438+Q451+Q465+Q479+Q492</f>
        <v>1674212601.5795796</v>
      </c>
      <c r="R378" s="236">
        <f>O378+M378+K378+I378+G378</f>
        <v>1674212601.5795794</v>
      </c>
    </row>
    <row r="379" spans="1:18" x14ac:dyDescent="0.2">
      <c r="A379" s="237" t="s">
        <v>4258</v>
      </c>
      <c r="B379" s="238"/>
      <c r="C379" s="239"/>
      <c r="D379" s="239"/>
      <c r="E379" s="239"/>
      <c r="F379" s="237"/>
      <c r="G379" s="379">
        <f>+G380</f>
        <v>22199407.299999997</v>
      </c>
      <c r="H379" s="239"/>
      <c r="I379" s="379">
        <f>+I380</f>
        <v>23407855.237117659</v>
      </c>
      <c r="J379" s="237"/>
      <c r="K379" s="379">
        <f>+K380</f>
        <v>24921364.411030389</v>
      </c>
      <c r="L379" s="237"/>
      <c r="M379" s="379">
        <f>+M380</f>
        <v>26412222.486152224</v>
      </c>
      <c r="N379" s="237"/>
      <c r="O379" s="379">
        <f>+O380</f>
        <v>27735173.765025072</v>
      </c>
      <c r="P379" s="237"/>
      <c r="Q379" s="379">
        <f>+Q380</f>
        <v>124676023.19932535</v>
      </c>
    </row>
    <row r="380" spans="1:18" ht="24" x14ac:dyDescent="0.2">
      <c r="A380" s="357" t="s">
        <v>708</v>
      </c>
      <c r="B380" s="358"/>
      <c r="C380" s="359"/>
      <c r="D380" s="359"/>
      <c r="E380" s="359"/>
      <c r="F380" s="357"/>
      <c r="G380" s="390">
        <f>SUM(G381:G390)</f>
        <v>22199407.299999997</v>
      </c>
      <c r="H380" s="359"/>
      <c r="I380" s="390">
        <f>SUM(I381:I390)</f>
        <v>23407855.237117659</v>
      </c>
      <c r="J380" s="357"/>
      <c r="K380" s="390">
        <f>SUM(K381:K390)</f>
        <v>24921364.411030389</v>
      </c>
      <c r="L380" s="357"/>
      <c r="M380" s="390">
        <f>SUM(M381:M390)</f>
        <v>26412222.486152224</v>
      </c>
      <c r="N380" s="357"/>
      <c r="O380" s="390">
        <f>SUM(O381:O390)</f>
        <v>27735173.765025072</v>
      </c>
      <c r="P380" s="357"/>
      <c r="Q380" s="390">
        <f>SUM(Q381:Q390)</f>
        <v>124676023.19932535</v>
      </c>
    </row>
    <row r="381" spans="1:18" ht="36" x14ac:dyDescent="0.2">
      <c r="A381" s="245" t="s">
        <v>3933</v>
      </c>
      <c r="B381" s="246" t="s">
        <v>3934</v>
      </c>
      <c r="C381" s="247" t="s">
        <v>3292</v>
      </c>
      <c r="D381" s="247">
        <v>100</v>
      </c>
      <c r="E381" s="247">
        <v>100</v>
      </c>
      <c r="F381" s="247">
        <v>100</v>
      </c>
      <c r="G381" s="265">
        <v>3988509.5639999998</v>
      </c>
      <c r="H381" s="247">
        <v>100</v>
      </c>
      <c r="I381" s="266">
        <v>4205628.2505331244</v>
      </c>
      <c r="J381" s="247">
        <v>100</v>
      </c>
      <c r="K381" s="266">
        <v>4477556.4932007864</v>
      </c>
      <c r="L381" s="247">
        <v>100</v>
      </c>
      <c r="M381" s="266">
        <v>4745415.0720732985</v>
      </c>
      <c r="N381" s="247">
        <v>100</v>
      </c>
      <c r="O381" s="266">
        <v>4983106.2751393551</v>
      </c>
      <c r="P381" s="247">
        <v>100</v>
      </c>
      <c r="Q381" s="258">
        <f t="shared" ref="Q381:Q390" si="25">G381+I381+K381+M381+O381</f>
        <v>22400215.654946562</v>
      </c>
    </row>
    <row r="382" spans="1:18" ht="60" x14ac:dyDescent="0.2">
      <c r="A382" s="245" t="s">
        <v>3935</v>
      </c>
      <c r="B382" s="246" t="s">
        <v>3936</v>
      </c>
      <c r="C382" s="247" t="s">
        <v>3292</v>
      </c>
      <c r="D382" s="247">
        <v>100</v>
      </c>
      <c r="E382" s="247">
        <v>100</v>
      </c>
      <c r="F382" s="247">
        <v>100</v>
      </c>
      <c r="G382" s="265">
        <v>4594465.7359999996</v>
      </c>
      <c r="H382" s="247">
        <v>100</v>
      </c>
      <c r="I382" s="266">
        <v>4844570.2800446041</v>
      </c>
      <c r="J382" s="247">
        <v>100</v>
      </c>
      <c r="K382" s="266">
        <v>5157811.3475511102</v>
      </c>
      <c r="L382" s="247">
        <v>100</v>
      </c>
      <c r="M382" s="266">
        <v>5466364.4656961234</v>
      </c>
      <c r="N382" s="247">
        <v>100</v>
      </c>
      <c r="O382" s="266">
        <v>5740167.0154235968</v>
      </c>
      <c r="P382" s="259">
        <v>100</v>
      </c>
      <c r="Q382" s="258">
        <f t="shared" si="25"/>
        <v>25803378.844715431</v>
      </c>
    </row>
    <row r="383" spans="1:18" ht="48" x14ac:dyDescent="0.2">
      <c r="A383" s="245" t="s">
        <v>3940</v>
      </c>
      <c r="B383" s="246" t="s">
        <v>4075</v>
      </c>
      <c r="C383" s="247" t="s">
        <v>3292</v>
      </c>
      <c r="D383" s="247">
        <v>100</v>
      </c>
      <c r="E383" s="247">
        <v>100</v>
      </c>
      <c r="F383" s="247">
        <v>100</v>
      </c>
      <c r="G383" s="265">
        <v>33000</v>
      </c>
      <c r="H383" s="247">
        <v>100</v>
      </c>
      <c r="I383" s="266">
        <v>34796.389488510475</v>
      </c>
      <c r="J383" s="247">
        <v>100</v>
      </c>
      <c r="K383" s="266">
        <v>37046.260490207002</v>
      </c>
      <c r="L383" s="247">
        <v>100</v>
      </c>
      <c r="M383" s="266">
        <v>39262.460040679704</v>
      </c>
      <c r="N383" s="247">
        <v>100</v>
      </c>
      <c r="O383" s="266">
        <v>41229.061743726255</v>
      </c>
      <c r="P383" s="247">
        <v>100</v>
      </c>
      <c r="Q383" s="258">
        <f t="shared" si="25"/>
        <v>185334.17176312342</v>
      </c>
    </row>
    <row r="384" spans="1:18" ht="48" x14ac:dyDescent="0.2">
      <c r="A384" s="245" t="s">
        <v>3942</v>
      </c>
      <c r="B384" s="246" t="s">
        <v>4076</v>
      </c>
      <c r="C384" s="247" t="s">
        <v>4077</v>
      </c>
      <c r="D384" s="247" t="s">
        <v>82</v>
      </c>
      <c r="E384" s="247" t="s">
        <v>2172</v>
      </c>
      <c r="F384" s="247" t="s">
        <v>2172</v>
      </c>
      <c r="G384" s="265">
        <v>245104</v>
      </c>
      <c r="H384" s="247" t="s">
        <v>6</v>
      </c>
      <c r="I384" s="266">
        <v>258446.49239975371</v>
      </c>
      <c r="J384" s="247" t="s">
        <v>6</v>
      </c>
      <c r="K384" s="266">
        <v>275157.17064217268</v>
      </c>
      <c r="L384" s="247" t="s">
        <v>6</v>
      </c>
      <c r="M384" s="266">
        <v>291617.75775184121</v>
      </c>
      <c r="N384" s="247" t="s">
        <v>6</v>
      </c>
      <c r="O384" s="266">
        <v>306224.48332225095</v>
      </c>
      <c r="P384" s="247" t="s">
        <v>6</v>
      </c>
      <c r="Q384" s="258">
        <f t="shared" si="25"/>
        <v>1376549.9041160184</v>
      </c>
    </row>
    <row r="385" spans="1:17" ht="36" x14ac:dyDescent="0.2">
      <c r="A385" s="245" t="s">
        <v>3944</v>
      </c>
      <c r="B385" s="246" t="s">
        <v>3945</v>
      </c>
      <c r="C385" s="247" t="s">
        <v>3522</v>
      </c>
      <c r="D385" s="247">
        <v>1</v>
      </c>
      <c r="E385" s="247">
        <v>1</v>
      </c>
      <c r="F385" s="247">
        <v>1</v>
      </c>
      <c r="G385" s="265">
        <v>107783</v>
      </c>
      <c r="H385" s="247">
        <v>1</v>
      </c>
      <c r="I385" s="266">
        <v>113650.28024970074</v>
      </c>
      <c r="J385" s="247">
        <v>1</v>
      </c>
      <c r="K385" s="266">
        <v>120998.69983078731</v>
      </c>
      <c r="L385" s="247">
        <v>1</v>
      </c>
      <c r="M385" s="266">
        <v>128237.14335044184</v>
      </c>
      <c r="N385" s="247">
        <v>1</v>
      </c>
      <c r="O385" s="266">
        <v>134660.36248254686</v>
      </c>
      <c r="P385" s="247">
        <v>5</v>
      </c>
      <c r="Q385" s="258">
        <f t="shared" si="25"/>
        <v>605329.48591347667</v>
      </c>
    </row>
    <row r="386" spans="1:17" ht="60" x14ac:dyDescent="0.2">
      <c r="A386" s="253" t="s">
        <v>4259</v>
      </c>
      <c r="B386" s="253" t="s">
        <v>744</v>
      </c>
      <c r="C386" s="247" t="s">
        <v>3416</v>
      </c>
      <c r="D386" s="229">
        <v>8.3000000000000004E-2</v>
      </c>
      <c r="E386" s="229">
        <v>8.5000000000000006E-2</v>
      </c>
      <c r="F386" s="229">
        <v>8.5999999999999993E-2</v>
      </c>
      <c r="G386" s="265">
        <v>3008350</v>
      </c>
      <c r="H386" s="229">
        <v>8.6999999999999994E-2</v>
      </c>
      <c r="I386" s="266">
        <v>3172112.6762957727</v>
      </c>
      <c r="J386" s="229">
        <v>9.1999999999999998E-2</v>
      </c>
      <c r="K386" s="266">
        <v>3377215.6892640684</v>
      </c>
      <c r="L386" s="229">
        <v>9.9000000000000005E-2</v>
      </c>
      <c r="M386" s="266">
        <v>3579249.1413145093</v>
      </c>
      <c r="N386" s="391">
        <v>0.10100000000000001</v>
      </c>
      <c r="O386" s="266">
        <v>3758528.7241436024</v>
      </c>
      <c r="P386" s="229">
        <v>0.10100000000000001</v>
      </c>
      <c r="Q386" s="258">
        <f t="shared" si="25"/>
        <v>16895456.231017951</v>
      </c>
    </row>
    <row r="387" spans="1:17" ht="60" x14ac:dyDescent="0.2">
      <c r="A387" s="253" t="s">
        <v>4260</v>
      </c>
      <c r="B387" s="253" t="s">
        <v>729</v>
      </c>
      <c r="C387" s="247" t="s">
        <v>3292</v>
      </c>
      <c r="D387" s="255">
        <v>0.63839489284085726</v>
      </c>
      <c r="E387" s="255">
        <v>0.72959416324669402</v>
      </c>
      <c r="F387" s="255">
        <v>0.59279525763793894</v>
      </c>
      <c r="G387" s="266">
        <v>1500000</v>
      </c>
      <c r="H387" s="255">
        <v>0.91199270405836752</v>
      </c>
      <c r="I387" s="266">
        <v>1581654.0676595671</v>
      </c>
      <c r="J387" s="255">
        <v>1.0487916096671226</v>
      </c>
      <c r="K387" s="266">
        <v>1683920.9313730455</v>
      </c>
      <c r="L387" s="255">
        <v>1.3679890560875512</v>
      </c>
      <c r="M387" s="266">
        <v>1784657.2745763503</v>
      </c>
      <c r="N387" s="255">
        <v>1.5503875968992249</v>
      </c>
      <c r="O387" s="266">
        <v>1874048.2610784662</v>
      </c>
      <c r="P387" s="255">
        <v>5.4719562243502047</v>
      </c>
      <c r="Q387" s="258">
        <f t="shared" si="25"/>
        <v>8424280.5346874297</v>
      </c>
    </row>
    <row r="388" spans="1:17" ht="24" x14ac:dyDescent="0.2">
      <c r="A388" s="253" t="s">
        <v>759</v>
      </c>
      <c r="B388" s="253" t="s">
        <v>761</v>
      </c>
      <c r="C388" s="247" t="s">
        <v>4261</v>
      </c>
      <c r="D388" s="269">
        <v>1024084</v>
      </c>
      <c r="E388" s="269">
        <v>1126173</v>
      </c>
      <c r="F388" s="269">
        <v>1148696.46</v>
      </c>
      <c r="G388" s="265">
        <v>3015050</v>
      </c>
      <c r="H388" s="269">
        <v>1171670.3891999999</v>
      </c>
      <c r="I388" s="266">
        <v>3179177.3977979855</v>
      </c>
      <c r="J388" s="269">
        <v>1195103.7969839999</v>
      </c>
      <c r="K388" s="266">
        <v>3384737.2027575346</v>
      </c>
      <c r="L388" s="269">
        <v>1219005.8729236799</v>
      </c>
      <c r="M388" s="266">
        <v>3587220.6104742838</v>
      </c>
      <c r="N388" s="269">
        <v>1243385.9903821535</v>
      </c>
      <c r="O388" s="266">
        <v>3766899.4730430865</v>
      </c>
      <c r="P388" s="269">
        <v>1243385.9903821535</v>
      </c>
      <c r="Q388" s="258">
        <f t="shared" si="25"/>
        <v>16933084.684072893</v>
      </c>
    </row>
    <row r="389" spans="1:17" ht="36" x14ac:dyDescent="0.2">
      <c r="A389" s="253" t="s">
        <v>776</v>
      </c>
      <c r="B389" s="253" t="s">
        <v>778</v>
      </c>
      <c r="C389" s="247" t="s">
        <v>3458</v>
      </c>
      <c r="D389" s="269">
        <v>182982</v>
      </c>
      <c r="E389" s="269">
        <v>221321</v>
      </c>
      <c r="F389" s="249">
        <v>227960.63</v>
      </c>
      <c r="G389" s="265">
        <v>4143400</v>
      </c>
      <c r="H389" s="249">
        <v>234799.44890000002</v>
      </c>
      <c r="I389" s="266">
        <v>4368950.3092937665</v>
      </c>
      <c r="J389" s="249">
        <v>241843.43236700003</v>
      </c>
      <c r="K389" s="266">
        <v>4651438.6580340508</v>
      </c>
      <c r="L389" s="249">
        <v>249098.73533801004</v>
      </c>
      <c r="M389" s="266">
        <v>4929699.3009864325</v>
      </c>
      <c r="N389" s="249">
        <v>256571.69739815034</v>
      </c>
      <c r="O389" s="266">
        <v>5176621.0433016773</v>
      </c>
      <c r="P389" s="249">
        <v>256571.69739815034</v>
      </c>
      <c r="Q389" s="258">
        <f t="shared" si="25"/>
        <v>23270109.311615929</v>
      </c>
    </row>
    <row r="390" spans="1:17" ht="48" x14ac:dyDescent="0.2">
      <c r="A390" s="227" t="s">
        <v>4262</v>
      </c>
      <c r="B390" s="228" t="s">
        <v>711</v>
      </c>
      <c r="C390" s="247" t="s">
        <v>3502</v>
      </c>
      <c r="D390" s="229" t="s">
        <v>4263</v>
      </c>
      <c r="E390" s="229">
        <v>33</v>
      </c>
      <c r="F390" s="229">
        <v>35.89</v>
      </c>
      <c r="G390" s="265">
        <v>1563745</v>
      </c>
      <c r="H390" s="229">
        <v>36.92</v>
      </c>
      <c r="I390" s="266">
        <v>1648869.0933548731</v>
      </c>
      <c r="J390" s="272">
        <v>38.1</v>
      </c>
      <c r="K390" s="266">
        <v>1755481.9578866288</v>
      </c>
      <c r="L390" s="229">
        <v>39.369999999999997</v>
      </c>
      <c r="M390" s="266">
        <v>1860499.2598882634</v>
      </c>
      <c r="N390" s="229">
        <v>40.590000000000003</v>
      </c>
      <c r="O390" s="266">
        <v>1953689.0653467642</v>
      </c>
      <c r="P390" s="229">
        <v>40.590000000000003</v>
      </c>
      <c r="Q390" s="258">
        <f t="shared" si="25"/>
        <v>8782284.37647653</v>
      </c>
    </row>
    <row r="391" spans="1:17" x14ac:dyDescent="0.2">
      <c r="A391" s="227"/>
      <c r="B391" s="228"/>
      <c r="C391" s="247"/>
      <c r="D391" s="229"/>
      <c r="E391" s="229"/>
      <c r="F391" s="229"/>
      <c r="G391" s="260"/>
      <c r="H391" s="261"/>
      <c r="I391" s="262"/>
      <c r="J391" s="262"/>
      <c r="K391" s="262"/>
      <c r="L391" s="262"/>
      <c r="M391" s="262"/>
      <c r="N391" s="262"/>
      <c r="O391" s="262"/>
      <c r="P391" s="229"/>
      <c r="Q391" s="310"/>
    </row>
    <row r="392" spans="1:17" x14ac:dyDescent="0.2">
      <c r="A392" s="237" t="s">
        <v>4264</v>
      </c>
      <c r="B392" s="238"/>
      <c r="C392" s="239"/>
      <c r="D392" s="239"/>
      <c r="E392" s="239"/>
      <c r="F392" s="239"/>
      <c r="G392" s="240">
        <f>+G393</f>
        <v>25381442</v>
      </c>
      <c r="H392" s="239"/>
      <c r="I392" s="339">
        <f>+I393</f>
        <v>31762567</v>
      </c>
      <c r="J392" s="239"/>
      <c r="K392" s="339">
        <f>+K393</f>
        <v>35493562</v>
      </c>
      <c r="L392" s="239"/>
      <c r="M392" s="339">
        <f>+M393</f>
        <v>38198117</v>
      </c>
      <c r="N392" s="239"/>
      <c r="O392" s="339">
        <f>+O393</f>
        <v>39710698</v>
      </c>
      <c r="P392" s="239"/>
      <c r="Q392" s="339">
        <f>+Q393</f>
        <v>170546386</v>
      </c>
    </row>
    <row r="393" spans="1:17" x14ac:dyDescent="0.2">
      <c r="A393" s="241" t="s">
        <v>1249</v>
      </c>
      <c r="B393" s="242"/>
      <c r="C393" s="243"/>
      <c r="D393" s="243"/>
      <c r="E393" s="243"/>
      <c r="F393" s="243"/>
      <c r="G393" s="244">
        <f>SUM(G394:G403)</f>
        <v>25381442</v>
      </c>
      <c r="H393" s="243"/>
      <c r="I393" s="341">
        <f>SUM(I394:I403)</f>
        <v>31762567</v>
      </c>
      <c r="J393" s="243"/>
      <c r="K393" s="341">
        <f>SUM(K394:K403)</f>
        <v>35493562</v>
      </c>
      <c r="L393" s="243"/>
      <c r="M393" s="341">
        <f>SUM(M394:M403)</f>
        <v>38198117</v>
      </c>
      <c r="N393" s="243"/>
      <c r="O393" s="341">
        <f>SUM(O394:O403)</f>
        <v>39710698</v>
      </c>
      <c r="P393" s="243"/>
      <c r="Q393" s="341">
        <f t="shared" ref="Q393:Q402" si="26">G393+I393+K393+M393+O393</f>
        <v>170546386</v>
      </c>
    </row>
    <row r="394" spans="1:17" ht="36" x14ac:dyDescent="0.2">
      <c r="A394" s="245" t="s">
        <v>3933</v>
      </c>
      <c r="B394" s="253" t="s">
        <v>4265</v>
      </c>
      <c r="C394" s="247" t="s">
        <v>3292</v>
      </c>
      <c r="D394" s="247">
        <v>100</v>
      </c>
      <c r="E394" s="247">
        <v>100</v>
      </c>
      <c r="F394" s="247">
        <v>100</v>
      </c>
      <c r="G394" s="264">
        <v>2137760.7510000002</v>
      </c>
      <c r="H394" s="247">
        <v>100</v>
      </c>
      <c r="I394" s="392">
        <v>2955000</v>
      </c>
      <c r="J394" s="247">
        <v>100</v>
      </c>
      <c r="K394" s="392">
        <v>2689397</v>
      </c>
      <c r="L394" s="247">
        <v>100</v>
      </c>
      <c r="M394" s="392">
        <v>2718500</v>
      </c>
      <c r="N394" s="247">
        <v>100</v>
      </c>
      <c r="O394" s="392">
        <v>2696000</v>
      </c>
      <c r="P394" s="247">
        <v>100</v>
      </c>
      <c r="Q394" s="258">
        <f t="shared" si="26"/>
        <v>13196657.751</v>
      </c>
    </row>
    <row r="395" spans="1:17" ht="48" x14ac:dyDescent="0.2">
      <c r="A395" s="245" t="s">
        <v>3935</v>
      </c>
      <c r="B395" s="253" t="s">
        <v>4266</v>
      </c>
      <c r="C395" s="247" t="s">
        <v>3292</v>
      </c>
      <c r="D395" s="247">
        <v>100</v>
      </c>
      <c r="E395" s="247">
        <v>100</v>
      </c>
      <c r="F395" s="247">
        <v>100</v>
      </c>
      <c r="G395" s="264">
        <v>281400</v>
      </c>
      <c r="H395" s="247">
        <v>100</v>
      </c>
      <c r="I395" s="392">
        <v>590000</v>
      </c>
      <c r="J395" s="247">
        <v>100</v>
      </c>
      <c r="K395" s="392">
        <v>402000</v>
      </c>
      <c r="L395" s="247">
        <v>100</v>
      </c>
      <c r="M395" s="392">
        <v>445000</v>
      </c>
      <c r="N395" s="247">
        <v>100</v>
      </c>
      <c r="O395" s="392">
        <v>488000</v>
      </c>
      <c r="P395" s="247">
        <v>100</v>
      </c>
      <c r="Q395" s="258">
        <f t="shared" si="26"/>
        <v>2206400</v>
      </c>
    </row>
    <row r="396" spans="1:17" ht="36" x14ac:dyDescent="0.2">
      <c r="A396" s="245" t="s">
        <v>3940</v>
      </c>
      <c r="B396" s="253" t="s">
        <v>4267</v>
      </c>
      <c r="C396" s="247" t="s">
        <v>3292</v>
      </c>
      <c r="D396" s="247">
        <v>100</v>
      </c>
      <c r="E396" s="247">
        <v>100</v>
      </c>
      <c r="F396" s="247">
        <v>100</v>
      </c>
      <c r="G396" s="264">
        <v>49000</v>
      </c>
      <c r="H396" s="247">
        <v>100</v>
      </c>
      <c r="I396" s="392">
        <v>52000</v>
      </c>
      <c r="J396" s="247">
        <v>100</v>
      </c>
      <c r="K396" s="392">
        <v>62000</v>
      </c>
      <c r="L396" s="247">
        <v>100</v>
      </c>
      <c r="M396" s="392">
        <v>66000</v>
      </c>
      <c r="N396" s="247">
        <v>100</v>
      </c>
      <c r="O396" s="392">
        <v>70000</v>
      </c>
      <c r="P396" s="247">
        <v>100</v>
      </c>
      <c r="Q396" s="258">
        <f t="shared" si="26"/>
        <v>299000</v>
      </c>
    </row>
    <row r="397" spans="1:17" ht="48" x14ac:dyDescent="0.2">
      <c r="A397" s="245" t="s">
        <v>4268</v>
      </c>
      <c r="B397" s="253" t="s">
        <v>4076</v>
      </c>
      <c r="C397" s="247" t="s">
        <v>3292</v>
      </c>
      <c r="D397" s="247">
        <v>100</v>
      </c>
      <c r="E397" s="247">
        <v>100</v>
      </c>
      <c r="F397" s="247">
        <v>100</v>
      </c>
      <c r="G397" s="264">
        <v>236050</v>
      </c>
      <c r="H397" s="247">
        <v>100</v>
      </c>
      <c r="I397" s="392">
        <v>730000</v>
      </c>
      <c r="J397" s="247">
        <v>100</v>
      </c>
      <c r="K397" s="392">
        <v>780000</v>
      </c>
      <c r="L397" s="247">
        <v>100</v>
      </c>
      <c r="M397" s="392">
        <v>840000</v>
      </c>
      <c r="N397" s="247">
        <v>100</v>
      </c>
      <c r="O397" s="392">
        <v>900000</v>
      </c>
      <c r="P397" s="247">
        <v>100</v>
      </c>
      <c r="Q397" s="258">
        <f t="shared" si="26"/>
        <v>3486050</v>
      </c>
    </row>
    <row r="398" spans="1:17" ht="36" x14ac:dyDescent="0.2">
      <c r="A398" s="245" t="s">
        <v>3944</v>
      </c>
      <c r="B398" s="253" t="s">
        <v>3945</v>
      </c>
      <c r="C398" s="247" t="s">
        <v>3292</v>
      </c>
      <c r="D398" s="247">
        <v>100</v>
      </c>
      <c r="E398" s="247">
        <v>100</v>
      </c>
      <c r="F398" s="247">
        <v>100</v>
      </c>
      <c r="G398" s="264">
        <v>19325</v>
      </c>
      <c r="H398" s="247">
        <v>100</v>
      </c>
      <c r="I398" s="392">
        <v>100000</v>
      </c>
      <c r="J398" s="247">
        <v>100</v>
      </c>
      <c r="K398" s="392">
        <v>108000</v>
      </c>
      <c r="L398" s="247">
        <v>100</v>
      </c>
      <c r="M398" s="392">
        <v>25000</v>
      </c>
      <c r="N398" s="247">
        <v>100</v>
      </c>
      <c r="O398" s="392">
        <v>24000</v>
      </c>
      <c r="P398" s="247">
        <v>100</v>
      </c>
      <c r="Q398" s="258">
        <f t="shared" si="26"/>
        <v>276325</v>
      </c>
    </row>
    <row r="399" spans="1:17" ht="24" x14ac:dyDescent="0.2">
      <c r="A399" s="245" t="s">
        <v>1294</v>
      </c>
      <c r="B399" s="253" t="s">
        <v>1296</v>
      </c>
      <c r="C399" s="247" t="s">
        <v>3381</v>
      </c>
      <c r="D399" s="393">
        <v>3508903</v>
      </c>
      <c r="E399" s="393">
        <v>2552634</v>
      </c>
      <c r="F399" s="393">
        <v>4000000</v>
      </c>
      <c r="G399" s="264">
        <v>2667458.2000000002</v>
      </c>
      <c r="H399" s="393">
        <v>4400000</v>
      </c>
      <c r="I399" s="392">
        <v>3000000</v>
      </c>
      <c r="J399" s="393">
        <v>4650000</v>
      </c>
      <c r="K399" s="392">
        <v>4250000</v>
      </c>
      <c r="L399" s="393">
        <v>4850000</v>
      </c>
      <c r="M399" s="392">
        <v>4650000</v>
      </c>
      <c r="N399" s="393">
        <v>5200000</v>
      </c>
      <c r="O399" s="392">
        <v>4350000</v>
      </c>
      <c r="P399" s="393">
        <v>23100000</v>
      </c>
      <c r="Q399" s="258">
        <f t="shared" si="26"/>
        <v>18917458.199999999</v>
      </c>
    </row>
    <row r="400" spans="1:17" ht="48" x14ac:dyDescent="0.2">
      <c r="A400" s="245" t="s">
        <v>1266</v>
      </c>
      <c r="B400" s="253" t="s">
        <v>1268</v>
      </c>
      <c r="C400" s="247" t="s">
        <v>3292</v>
      </c>
      <c r="D400" s="394">
        <v>0</v>
      </c>
      <c r="E400" s="394">
        <v>16.670000000000002</v>
      </c>
      <c r="F400" s="394">
        <v>40</v>
      </c>
      <c r="G400" s="264">
        <v>16064136</v>
      </c>
      <c r="H400" s="394">
        <v>28.57</v>
      </c>
      <c r="I400" s="392">
        <v>12335567</v>
      </c>
      <c r="J400" s="394">
        <v>22.22</v>
      </c>
      <c r="K400" s="392">
        <v>10500000</v>
      </c>
      <c r="L400" s="394">
        <v>18.18</v>
      </c>
      <c r="M400" s="392">
        <v>11300000</v>
      </c>
      <c r="N400" s="394">
        <v>15.38</v>
      </c>
      <c r="O400" s="392">
        <v>12100000</v>
      </c>
      <c r="P400" s="394">
        <v>15.38</v>
      </c>
      <c r="Q400" s="258">
        <f t="shared" si="26"/>
        <v>62299703</v>
      </c>
    </row>
    <row r="401" spans="1:17" ht="48" x14ac:dyDescent="0.2">
      <c r="A401" s="245" t="s">
        <v>1286</v>
      </c>
      <c r="B401" s="253" t="s">
        <v>1288</v>
      </c>
      <c r="C401" s="247" t="s">
        <v>3292</v>
      </c>
      <c r="D401" s="395" t="s">
        <v>4086</v>
      </c>
      <c r="E401" s="395" t="s">
        <v>4086</v>
      </c>
      <c r="F401" s="396">
        <f>0.15625*100</f>
        <v>15.625</v>
      </c>
      <c r="G401" s="264">
        <v>753075</v>
      </c>
      <c r="H401" s="396">
        <f>0.34375*100</f>
        <v>34.375</v>
      </c>
      <c r="I401" s="392">
        <v>2000000</v>
      </c>
      <c r="J401" s="396">
        <f>0.53125*100</f>
        <v>53.125</v>
      </c>
      <c r="K401" s="392">
        <v>2800000</v>
      </c>
      <c r="L401" s="396">
        <f>0.75*100</f>
        <v>75</v>
      </c>
      <c r="M401" s="392">
        <v>2953617</v>
      </c>
      <c r="N401" s="396">
        <v>100</v>
      </c>
      <c r="O401" s="392">
        <v>3300000</v>
      </c>
      <c r="P401" s="396">
        <v>100</v>
      </c>
      <c r="Q401" s="258">
        <f t="shared" si="26"/>
        <v>11806692</v>
      </c>
    </row>
    <row r="402" spans="1:17" ht="36" x14ac:dyDescent="0.2">
      <c r="A402" s="245" t="s">
        <v>1254</v>
      </c>
      <c r="B402" s="253" t="s">
        <v>1256</v>
      </c>
      <c r="C402" s="247" t="s">
        <v>3436</v>
      </c>
      <c r="D402" s="394">
        <v>2</v>
      </c>
      <c r="E402" s="397" t="s">
        <v>4269</v>
      </c>
      <c r="F402" s="394">
        <v>2.75</v>
      </c>
      <c r="G402" s="264">
        <v>3173237.0490000001</v>
      </c>
      <c r="H402" s="394">
        <v>2.95</v>
      </c>
      <c r="I402" s="392">
        <v>5000000</v>
      </c>
      <c r="J402" s="394">
        <v>3.0999999999999996</v>
      </c>
      <c r="K402" s="392">
        <v>6902165</v>
      </c>
      <c r="L402" s="394">
        <v>3.25</v>
      </c>
      <c r="M402" s="392">
        <v>7200000</v>
      </c>
      <c r="N402" s="394">
        <v>3.35</v>
      </c>
      <c r="O402" s="392">
        <v>7782698</v>
      </c>
      <c r="P402" s="394">
        <v>3.35</v>
      </c>
      <c r="Q402" s="258">
        <f t="shared" si="26"/>
        <v>30058100.049000002</v>
      </c>
    </row>
    <row r="403" spans="1:17" ht="24" x14ac:dyDescent="0.2">
      <c r="A403" s="245" t="s">
        <v>1250</v>
      </c>
      <c r="B403" s="253" t="s">
        <v>1252</v>
      </c>
      <c r="C403" s="247" t="s">
        <v>3292</v>
      </c>
      <c r="D403" s="394" t="s">
        <v>4086</v>
      </c>
      <c r="E403" s="397" t="s">
        <v>4086</v>
      </c>
      <c r="F403" s="394" t="s">
        <v>4086</v>
      </c>
      <c r="G403" s="264" t="s">
        <v>4086</v>
      </c>
      <c r="H403" s="394">
        <v>12.5</v>
      </c>
      <c r="I403" s="392">
        <v>5000000</v>
      </c>
      <c r="J403" s="394">
        <v>37.5</v>
      </c>
      <c r="K403" s="392">
        <v>7000000</v>
      </c>
      <c r="L403" s="394">
        <v>50</v>
      </c>
      <c r="M403" s="392">
        <v>8000000</v>
      </c>
      <c r="N403" s="394">
        <v>50</v>
      </c>
      <c r="O403" s="392">
        <v>8000000</v>
      </c>
      <c r="P403" s="394">
        <v>50</v>
      </c>
      <c r="Q403" s="258">
        <f>O403+M403+K403+I403</f>
        <v>28000000</v>
      </c>
    </row>
    <row r="404" spans="1:17" x14ac:dyDescent="0.2">
      <c r="A404" s="227"/>
      <c r="B404" s="228"/>
      <c r="C404" s="229"/>
      <c r="D404" s="229"/>
      <c r="E404" s="229"/>
      <c r="F404" s="229"/>
      <c r="G404" s="260"/>
      <c r="H404" s="261"/>
      <c r="I404" s="262"/>
      <c r="J404" s="262"/>
      <c r="K404" s="262"/>
      <c r="L404" s="262"/>
      <c r="M404" s="262"/>
      <c r="N404" s="262"/>
      <c r="O404" s="262"/>
      <c r="P404" s="229"/>
      <c r="Q404" s="230"/>
    </row>
    <row r="405" spans="1:17" x14ac:dyDescent="0.2">
      <c r="A405" s="237" t="s">
        <v>4270</v>
      </c>
      <c r="B405" s="238"/>
      <c r="C405" s="239"/>
      <c r="D405" s="239"/>
      <c r="E405" s="239"/>
      <c r="F405" s="239"/>
      <c r="G405" s="379">
        <f>+G406+G427</f>
        <v>124878117.3</v>
      </c>
      <c r="H405" s="239"/>
      <c r="I405" s="398">
        <f>+I406+I427</f>
        <v>131675987.15827654</v>
      </c>
      <c r="J405" s="237"/>
      <c r="K405" s="398">
        <f>+K406+K427</f>
        <v>140189916.17326674</v>
      </c>
      <c r="L405" s="237"/>
      <c r="M405" s="398">
        <f>+M406+M427</f>
        <v>148576425.98394591</v>
      </c>
      <c r="N405" s="237"/>
      <c r="O405" s="398">
        <f>+O406+O427</f>
        <v>156018411.7244921</v>
      </c>
      <c r="P405" s="237"/>
      <c r="Q405" s="398">
        <f>+Q406+Q427</f>
        <v>701338858.3399812</v>
      </c>
    </row>
    <row r="406" spans="1:17" ht="24" x14ac:dyDescent="0.2">
      <c r="A406" s="241" t="s">
        <v>3251</v>
      </c>
      <c r="B406" s="242"/>
      <c r="C406" s="243"/>
      <c r="D406" s="243"/>
      <c r="E406" s="243"/>
      <c r="F406" s="243"/>
      <c r="G406" s="377">
        <f>SUM(G407:G425)</f>
        <v>107090439</v>
      </c>
      <c r="H406" s="243"/>
      <c r="I406" s="399">
        <f>SUM(I407:I425)</f>
        <v>112920018</v>
      </c>
      <c r="J406" s="241"/>
      <c r="K406" s="399">
        <f>SUM(K407:K425)</f>
        <v>120221220.3</v>
      </c>
      <c r="L406" s="241"/>
      <c r="M406" s="399">
        <f>SUM(M407:M425)</f>
        <v>127413153</v>
      </c>
      <c r="N406" s="241"/>
      <c r="O406" s="399">
        <f>SUM(O407:O425)</f>
        <v>133795100</v>
      </c>
      <c r="P406" s="241"/>
      <c r="Q406" s="399">
        <f>SUM(Q407:Q425)</f>
        <v>601439930.29999995</v>
      </c>
    </row>
    <row r="407" spans="1:17" ht="36" x14ac:dyDescent="0.2">
      <c r="A407" s="400" t="s">
        <v>4271</v>
      </c>
      <c r="B407" s="401" t="s">
        <v>3934</v>
      </c>
      <c r="C407" s="402" t="s">
        <v>3292</v>
      </c>
      <c r="D407" s="247">
        <v>100</v>
      </c>
      <c r="E407" s="247">
        <v>100</v>
      </c>
      <c r="F407" s="247">
        <v>100</v>
      </c>
      <c r="G407" s="295">
        <v>9161486</v>
      </c>
      <c r="H407" s="347">
        <v>100</v>
      </c>
      <c r="I407" s="347">
        <v>9042165</v>
      </c>
      <c r="J407" s="347">
        <v>100</v>
      </c>
      <c r="K407" s="347">
        <v>9180007</v>
      </c>
      <c r="L407" s="347">
        <v>100</v>
      </c>
      <c r="M407" s="347">
        <v>9900467</v>
      </c>
      <c r="N407" s="403">
        <v>100</v>
      </c>
      <c r="O407" s="347">
        <v>10568937</v>
      </c>
      <c r="P407" s="347">
        <v>100</v>
      </c>
      <c r="Q407" s="258">
        <f t="shared" ref="Q407:Q413" si="27">G407+I407+K407+M407+O407</f>
        <v>47853062</v>
      </c>
    </row>
    <row r="408" spans="1:17" ht="60" x14ac:dyDescent="0.2">
      <c r="A408" s="400" t="s">
        <v>3935</v>
      </c>
      <c r="B408" s="401" t="s">
        <v>4272</v>
      </c>
      <c r="C408" s="402" t="s">
        <v>3292</v>
      </c>
      <c r="D408" s="247">
        <v>100</v>
      </c>
      <c r="E408" s="247">
        <v>100</v>
      </c>
      <c r="F408" s="247">
        <v>100</v>
      </c>
      <c r="G408" s="291">
        <v>7328103</v>
      </c>
      <c r="H408" s="247">
        <v>100</v>
      </c>
      <c r="I408" s="403">
        <v>20422726</v>
      </c>
      <c r="J408" s="247">
        <v>100</v>
      </c>
      <c r="K408" s="403">
        <v>5549756</v>
      </c>
      <c r="L408" s="247">
        <v>100</v>
      </c>
      <c r="M408" s="403">
        <v>5793661</v>
      </c>
      <c r="N408" s="247">
        <v>100</v>
      </c>
      <c r="O408" s="403">
        <v>6118514</v>
      </c>
      <c r="P408" s="247">
        <v>100</v>
      </c>
      <c r="Q408" s="258">
        <f t="shared" si="27"/>
        <v>45212760</v>
      </c>
    </row>
    <row r="409" spans="1:17" ht="36" x14ac:dyDescent="0.2">
      <c r="A409" s="400" t="s">
        <v>3940</v>
      </c>
      <c r="B409" s="401" t="s">
        <v>4181</v>
      </c>
      <c r="C409" s="402" t="s">
        <v>3292</v>
      </c>
      <c r="D409" s="247">
        <v>100</v>
      </c>
      <c r="E409" s="247">
        <v>100</v>
      </c>
      <c r="F409" s="247">
        <v>100</v>
      </c>
      <c r="G409" s="291">
        <v>203705</v>
      </c>
      <c r="H409" s="247">
        <v>100</v>
      </c>
      <c r="I409" s="403">
        <v>287842</v>
      </c>
      <c r="J409" s="247">
        <v>100</v>
      </c>
      <c r="K409" s="403">
        <v>298946</v>
      </c>
      <c r="L409" s="247">
        <v>100</v>
      </c>
      <c r="M409" s="403">
        <v>311046</v>
      </c>
      <c r="N409" s="247">
        <v>100</v>
      </c>
      <c r="O409" s="403">
        <v>324238</v>
      </c>
      <c r="P409" s="247">
        <v>100</v>
      </c>
      <c r="Q409" s="258">
        <f t="shared" si="27"/>
        <v>1425777</v>
      </c>
    </row>
    <row r="410" spans="1:17" ht="48" x14ac:dyDescent="0.2">
      <c r="A410" s="400" t="s">
        <v>4131</v>
      </c>
      <c r="B410" s="401" t="s">
        <v>4076</v>
      </c>
      <c r="C410" s="402"/>
      <c r="D410" s="247"/>
      <c r="E410" s="247"/>
      <c r="F410" s="247"/>
      <c r="G410" s="291">
        <v>494302</v>
      </c>
      <c r="H410" s="347"/>
      <c r="I410" s="403">
        <v>845441</v>
      </c>
      <c r="J410" s="347"/>
      <c r="K410" s="403">
        <v>764219</v>
      </c>
      <c r="L410" s="403"/>
      <c r="M410" s="403">
        <v>801285</v>
      </c>
      <c r="N410" s="403"/>
      <c r="O410" s="403">
        <v>840719</v>
      </c>
      <c r="P410" s="347"/>
      <c r="Q410" s="258">
        <f t="shared" si="27"/>
        <v>3745966</v>
      </c>
    </row>
    <row r="411" spans="1:17" ht="36" x14ac:dyDescent="0.2">
      <c r="A411" s="400" t="s">
        <v>3944</v>
      </c>
      <c r="B411" s="401" t="s">
        <v>3945</v>
      </c>
      <c r="C411" s="402" t="s">
        <v>3522</v>
      </c>
      <c r="D411" s="347"/>
      <c r="E411" s="347"/>
      <c r="F411" s="259">
        <v>1</v>
      </c>
      <c r="G411" s="291">
        <v>244009</v>
      </c>
      <c r="H411" s="259">
        <v>1</v>
      </c>
      <c r="I411" s="403">
        <v>270520</v>
      </c>
      <c r="J411" s="259">
        <v>1</v>
      </c>
      <c r="K411" s="403">
        <v>280849</v>
      </c>
      <c r="L411" s="259">
        <v>1</v>
      </c>
      <c r="M411" s="403">
        <v>292121</v>
      </c>
      <c r="N411" s="259">
        <v>1</v>
      </c>
      <c r="O411" s="403">
        <v>301873</v>
      </c>
      <c r="P411" s="259">
        <v>5</v>
      </c>
      <c r="Q411" s="258">
        <f t="shared" si="27"/>
        <v>1389372</v>
      </c>
    </row>
    <row r="412" spans="1:17" ht="24" x14ac:dyDescent="0.2">
      <c r="A412" s="400" t="s">
        <v>3256</v>
      </c>
      <c r="B412" s="401" t="s">
        <v>3258</v>
      </c>
      <c r="C412" s="402"/>
      <c r="D412" s="347">
        <v>107.95</v>
      </c>
      <c r="E412" s="404" t="s">
        <v>4273</v>
      </c>
      <c r="F412" s="404">
        <v>100</v>
      </c>
      <c r="G412" s="291">
        <v>5166924</v>
      </c>
      <c r="H412" s="404">
        <v>100</v>
      </c>
      <c r="I412" s="403">
        <v>9433907</v>
      </c>
      <c r="J412" s="404">
        <v>100</v>
      </c>
      <c r="K412" s="403">
        <v>9051898</v>
      </c>
      <c r="L412" s="404">
        <v>100</v>
      </c>
      <c r="M412" s="403">
        <v>9307087</v>
      </c>
      <c r="N412" s="404">
        <v>100</v>
      </c>
      <c r="O412" s="403">
        <v>9087796</v>
      </c>
      <c r="P412" s="404">
        <v>100</v>
      </c>
      <c r="Q412" s="258">
        <f t="shared" si="27"/>
        <v>42047612</v>
      </c>
    </row>
    <row r="413" spans="1:17" ht="60" x14ac:dyDescent="0.2">
      <c r="A413" s="400" t="s">
        <v>3440</v>
      </c>
      <c r="B413" s="401" t="s">
        <v>3442</v>
      </c>
      <c r="C413" s="402" t="s">
        <v>3292</v>
      </c>
      <c r="D413" s="347"/>
      <c r="E413" s="347"/>
      <c r="F413" s="402">
        <v>1</v>
      </c>
      <c r="G413" s="291">
        <v>82886071</v>
      </c>
      <c r="H413" s="347">
        <v>2</v>
      </c>
      <c r="I413" s="403">
        <v>69454379</v>
      </c>
      <c r="J413" s="347">
        <v>3</v>
      </c>
      <c r="K413" s="403">
        <v>92118462</v>
      </c>
      <c r="L413" s="403">
        <v>4</v>
      </c>
      <c r="M413" s="403">
        <v>98012118</v>
      </c>
      <c r="N413" s="403">
        <v>5</v>
      </c>
      <c r="O413" s="403">
        <v>103330167</v>
      </c>
      <c r="P413" s="347">
        <v>5</v>
      </c>
      <c r="Q413" s="258">
        <f t="shared" si="27"/>
        <v>445801197</v>
      </c>
    </row>
    <row r="414" spans="1:17" x14ac:dyDescent="0.2">
      <c r="A414" s="400"/>
      <c r="B414" s="401" t="s">
        <v>3443</v>
      </c>
      <c r="C414" s="402" t="s">
        <v>3444</v>
      </c>
      <c r="D414" s="347">
        <v>2323700</v>
      </c>
      <c r="E414" s="347">
        <v>2335318</v>
      </c>
      <c r="F414" s="402"/>
      <c r="G414" s="291"/>
      <c r="H414" s="347"/>
      <c r="I414" s="403"/>
      <c r="J414" s="347"/>
      <c r="K414" s="403"/>
      <c r="L414" s="403"/>
      <c r="M414" s="403"/>
      <c r="N414" s="403"/>
      <c r="O414" s="403"/>
      <c r="P414" s="347"/>
      <c r="Q414" s="258"/>
    </row>
    <row r="415" spans="1:17" x14ac:dyDescent="0.2">
      <c r="A415" s="400"/>
      <c r="B415" s="401" t="s">
        <v>3445</v>
      </c>
      <c r="C415" s="402" t="s">
        <v>3446</v>
      </c>
      <c r="D415" s="347">
        <v>2127324</v>
      </c>
      <c r="E415" s="347">
        <v>2137960</v>
      </c>
      <c r="F415" s="402"/>
      <c r="G415" s="291"/>
      <c r="H415" s="347"/>
      <c r="I415" s="403"/>
      <c r="J415" s="347"/>
      <c r="K415" s="403"/>
      <c r="L415" s="403"/>
      <c r="M415" s="403"/>
      <c r="N415" s="403"/>
      <c r="O415" s="403"/>
      <c r="P415" s="347"/>
      <c r="Q415" s="258"/>
    </row>
    <row r="416" spans="1:17" ht="24" x14ac:dyDescent="0.2">
      <c r="A416" s="400"/>
      <c r="B416" s="401" t="s">
        <v>3447</v>
      </c>
      <c r="C416" s="402" t="s">
        <v>3448</v>
      </c>
      <c r="D416" s="347">
        <v>56097</v>
      </c>
      <c r="E416" s="347">
        <v>56377</v>
      </c>
      <c r="F416" s="402"/>
      <c r="G416" s="291"/>
      <c r="H416" s="347"/>
      <c r="I416" s="403"/>
      <c r="J416" s="347"/>
      <c r="K416" s="403"/>
      <c r="L416" s="403"/>
      <c r="M416" s="403"/>
      <c r="N416" s="403"/>
      <c r="O416" s="403"/>
      <c r="P416" s="347"/>
      <c r="Q416" s="258"/>
    </row>
    <row r="417" spans="1:17" ht="24" x14ac:dyDescent="0.2">
      <c r="A417" s="400"/>
      <c r="B417" s="401" t="s">
        <v>3449</v>
      </c>
      <c r="C417" s="402" t="s">
        <v>3450</v>
      </c>
      <c r="D417" s="347">
        <v>18874</v>
      </c>
      <c r="E417" s="347">
        <v>18968</v>
      </c>
      <c r="F417" s="402"/>
      <c r="G417" s="291"/>
      <c r="H417" s="347"/>
      <c r="I417" s="403"/>
      <c r="J417" s="347"/>
      <c r="K417" s="403"/>
      <c r="L417" s="403"/>
      <c r="M417" s="403"/>
      <c r="N417" s="403"/>
      <c r="O417" s="403"/>
      <c r="P417" s="347"/>
      <c r="Q417" s="258"/>
    </row>
    <row r="418" spans="1:17" ht="24" x14ac:dyDescent="0.2">
      <c r="A418" s="400"/>
      <c r="B418" s="401" t="s">
        <v>3451</v>
      </c>
      <c r="C418" s="402" t="s">
        <v>3452</v>
      </c>
      <c r="D418" s="347">
        <v>195458</v>
      </c>
      <c r="E418" s="347">
        <v>196435</v>
      </c>
      <c r="F418" s="402"/>
      <c r="G418" s="291"/>
      <c r="H418" s="347"/>
      <c r="I418" s="403"/>
      <c r="J418" s="347"/>
      <c r="K418" s="403"/>
      <c r="L418" s="403"/>
      <c r="M418" s="403"/>
      <c r="N418" s="403"/>
      <c r="O418" s="403"/>
      <c r="P418" s="347"/>
      <c r="Q418" s="258"/>
    </row>
    <row r="419" spans="1:17" ht="24" x14ac:dyDescent="0.2">
      <c r="A419" s="400"/>
      <c r="B419" s="401" t="s">
        <v>3453</v>
      </c>
      <c r="C419" s="402" t="s">
        <v>3450</v>
      </c>
      <c r="D419" s="347">
        <v>7312</v>
      </c>
      <c r="E419" s="347">
        <v>7348</v>
      </c>
      <c r="F419" s="402"/>
      <c r="G419" s="291"/>
      <c r="H419" s="347"/>
      <c r="I419" s="403"/>
      <c r="J419" s="347"/>
      <c r="K419" s="403"/>
      <c r="L419" s="403"/>
      <c r="M419" s="403"/>
      <c r="N419" s="403"/>
      <c r="O419" s="403"/>
      <c r="P419" s="347"/>
      <c r="Q419" s="258"/>
    </row>
    <row r="420" spans="1:17" x14ac:dyDescent="0.2">
      <c r="A420" s="400"/>
      <c r="B420" s="401" t="s">
        <v>3454</v>
      </c>
      <c r="C420" s="402"/>
      <c r="D420" s="347">
        <v>50680</v>
      </c>
      <c r="E420" s="347">
        <v>50933</v>
      </c>
      <c r="F420" s="402"/>
      <c r="G420" s="291"/>
      <c r="H420" s="347"/>
      <c r="I420" s="403"/>
      <c r="J420" s="347"/>
      <c r="K420" s="403"/>
      <c r="L420" s="403"/>
      <c r="M420" s="403"/>
      <c r="N420" s="403"/>
      <c r="O420" s="403"/>
      <c r="P420" s="347"/>
      <c r="Q420" s="258"/>
    </row>
    <row r="421" spans="1:17" ht="24" x14ac:dyDescent="0.2">
      <c r="A421" s="400"/>
      <c r="B421" s="401" t="s">
        <v>3455</v>
      </c>
      <c r="C421" s="402" t="s">
        <v>3456</v>
      </c>
      <c r="D421" s="347">
        <v>4865</v>
      </c>
      <c r="E421" s="347">
        <v>4889</v>
      </c>
      <c r="F421" s="402"/>
      <c r="G421" s="291"/>
      <c r="H421" s="347"/>
      <c r="I421" s="403"/>
      <c r="J421" s="347"/>
      <c r="K421" s="403"/>
      <c r="L421" s="403"/>
      <c r="M421" s="403"/>
      <c r="N421" s="403"/>
      <c r="O421" s="403"/>
      <c r="P421" s="347"/>
      <c r="Q421" s="258"/>
    </row>
    <row r="422" spans="1:17" x14ac:dyDescent="0.2">
      <c r="A422" s="400"/>
      <c r="B422" s="401" t="s">
        <v>3457</v>
      </c>
      <c r="C422" s="402" t="s">
        <v>3458</v>
      </c>
      <c r="D422" s="347">
        <v>2083</v>
      </c>
      <c r="E422" s="347">
        <v>2093</v>
      </c>
      <c r="F422" s="402"/>
      <c r="G422" s="291"/>
      <c r="H422" s="347"/>
      <c r="I422" s="403"/>
      <c r="J422" s="347"/>
      <c r="K422" s="403"/>
      <c r="L422" s="403"/>
      <c r="M422" s="403"/>
      <c r="N422" s="403"/>
      <c r="O422" s="403"/>
      <c r="P422" s="347"/>
      <c r="Q422" s="258"/>
    </row>
    <row r="423" spans="1:17" ht="24" x14ac:dyDescent="0.2">
      <c r="A423" s="400"/>
      <c r="B423" s="401" t="s">
        <v>3459</v>
      </c>
      <c r="C423" s="402" t="s">
        <v>3460</v>
      </c>
      <c r="D423" s="347">
        <v>48365</v>
      </c>
      <c r="E423" s="347">
        <v>48606</v>
      </c>
      <c r="F423" s="402"/>
      <c r="G423" s="291"/>
      <c r="H423" s="347"/>
      <c r="I423" s="403"/>
      <c r="J423" s="347"/>
      <c r="K423" s="403"/>
      <c r="L423" s="403"/>
      <c r="M423" s="403"/>
      <c r="N423" s="403"/>
      <c r="O423" s="403"/>
      <c r="P423" s="347"/>
      <c r="Q423" s="258"/>
    </row>
    <row r="424" spans="1:17" ht="24" x14ac:dyDescent="0.2">
      <c r="A424" s="400"/>
      <c r="B424" s="401" t="s">
        <v>3461</v>
      </c>
      <c r="C424" s="402" t="s">
        <v>3448</v>
      </c>
      <c r="D424" s="347">
        <v>12734</v>
      </c>
      <c r="E424" s="347">
        <v>12797</v>
      </c>
      <c r="F424" s="402"/>
      <c r="G424" s="291"/>
      <c r="H424" s="347"/>
      <c r="I424" s="403"/>
      <c r="J424" s="347"/>
      <c r="K424" s="403"/>
      <c r="L424" s="403"/>
      <c r="M424" s="403"/>
      <c r="N424" s="403"/>
      <c r="O424" s="403"/>
      <c r="P424" s="347"/>
      <c r="Q424" s="258"/>
    </row>
    <row r="425" spans="1:17" ht="48" x14ac:dyDescent="0.2">
      <c r="A425" s="245" t="s">
        <v>3478</v>
      </c>
      <c r="B425" s="253" t="s">
        <v>4274</v>
      </c>
      <c r="C425" s="276" t="s">
        <v>3292</v>
      </c>
      <c r="D425" s="405">
        <v>20.85</v>
      </c>
      <c r="E425" s="405">
        <v>20.85</v>
      </c>
      <c r="F425" s="406">
        <v>26.75</v>
      </c>
      <c r="G425" s="264">
        <v>1605839</v>
      </c>
      <c r="H425" s="405">
        <v>31.75</v>
      </c>
      <c r="I425" s="283">
        <v>3163038</v>
      </c>
      <c r="J425" s="405">
        <v>36.75</v>
      </c>
      <c r="K425" s="283">
        <v>2977083.3</v>
      </c>
      <c r="L425" s="407">
        <v>41.75</v>
      </c>
      <c r="M425" s="283">
        <v>2995368</v>
      </c>
      <c r="N425" s="407">
        <v>46.75</v>
      </c>
      <c r="O425" s="283">
        <v>3222856</v>
      </c>
      <c r="P425" s="407">
        <v>46.75</v>
      </c>
      <c r="Q425" s="258">
        <f>G425+I425+K425+M425+O425</f>
        <v>13964184.300000001</v>
      </c>
    </row>
    <row r="426" spans="1:17" x14ac:dyDescent="0.2">
      <c r="A426" s="408"/>
      <c r="B426" s="401"/>
      <c r="C426" s="409"/>
      <c r="D426" s="347"/>
      <c r="E426" s="347"/>
      <c r="F426" s="402"/>
      <c r="G426" s="260"/>
      <c r="H426" s="261"/>
      <c r="I426" s="262"/>
      <c r="J426" s="262"/>
      <c r="K426" s="262"/>
      <c r="L426" s="262"/>
      <c r="M426" s="262"/>
      <c r="N426" s="262"/>
      <c r="O426" s="262"/>
      <c r="P426" s="347"/>
      <c r="Q426" s="403"/>
    </row>
    <row r="427" spans="1:17" ht="24" x14ac:dyDescent="0.2">
      <c r="A427" s="241" t="s">
        <v>2999</v>
      </c>
      <c r="B427" s="242"/>
      <c r="C427" s="243"/>
      <c r="D427" s="243"/>
      <c r="E427" s="243"/>
      <c r="F427" s="243"/>
      <c r="G427" s="244">
        <f>SUM(G428:G436)</f>
        <v>17787678.300000001</v>
      </c>
      <c r="H427" s="243"/>
      <c r="I427" s="244">
        <f>SUM(I428:I436)</f>
        <v>18755969.158276539</v>
      </c>
      <c r="J427" s="243"/>
      <c r="K427" s="244">
        <f>SUM(K428:K436)</f>
        <v>19968695.873266742</v>
      </c>
      <c r="L427" s="243"/>
      <c r="M427" s="244">
        <f>SUM(M428:M436)</f>
        <v>21163272.983945921</v>
      </c>
      <c r="N427" s="243"/>
      <c r="O427" s="244">
        <f>SUM(O428:O436)</f>
        <v>22223311.724492099</v>
      </c>
      <c r="P427" s="243"/>
      <c r="Q427" s="244">
        <f>SUM(Q428:Q436)</f>
        <v>99898928.039981291</v>
      </c>
    </row>
    <row r="428" spans="1:17" ht="36" x14ac:dyDescent="0.2">
      <c r="A428" s="410" t="s">
        <v>3933</v>
      </c>
      <c r="B428" s="411" t="s">
        <v>3934</v>
      </c>
      <c r="C428" s="412" t="s">
        <v>3292</v>
      </c>
      <c r="D428" s="247">
        <v>100</v>
      </c>
      <c r="E428" s="247">
        <v>100</v>
      </c>
      <c r="F428" s="247">
        <v>100</v>
      </c>
      <c r="G428" s="265">
        <v>2097136.52</v>
      </c>
      <c r="H428" s="247">
        <v>100</v>
      </c>
      <c r="I428" s="413">
        <v>2211296.3381969528</v>
      </c>
      <c r="J428" s="247">
        <v>100</v>
      </c>
      <c r="K428" s="413">
        <v>2354274.7213165518</v>
      </c>
      <c r="L428" s="247">
        <v>100</v>
      </c>
      <c r="M428" s="413">
        <v>2495113.297465154</v>
      </c>
      <c r="N428" s="247">
        <v>100</v>
      </c>
      <c r="O428" s="413">
        <v>2620090.0323667629</v>
      </c>
      <c r="P428" s="247">
        <v>100</v>
      </c>
      <c r="Q428" s="258">
        <f t="shared" ref="Q428:Q436" si="28">G428+I428+K428+M428+O428</f>
        <v>11777910.909345422</v>
      </c>
    </row>
    <row r="429" spans="1:17" ht="60" x14ac:dyDescent="0.2">
      <c r="A429" s="410" t="s">
        <v>3935</v>
      </c>
      <c r="B429" s="411" t="s">
        <v>3936</v>
      </c>
      <c r="C429" s="412" t="s">
        <v>3292</v>
      </c>
      <c r="D429" s="247">
        <v>100</v>
      </c>
      <c r="E429" s="247">
        <v>100</v>
      </c>
      <c r="F429" s="247">
        <v>100</v>
      </c>
      <c r="G429" s="265">
        <v>425370</v>
      </c>
      <c r="H429" s="247">
        <v>100</v>
      </c>
      <c r="I429" s="413">
        <v>448525.46050690004</v>
      </c>
      <c r="J429" s="247">
        <v>100</v>
      </c>
      <c r="K429" s="413">
        <v>477526.2977187683</v>
      </c>
      <c r="L429" s="247">
        <v>100</v>
      </c>
      <c r="M429" s="413">
        <v>506093.10992436134</v>
      </c>
      <c r="N429" s="247">
        <v>100</v>
      </c>
      <c r="O429" s="413">
        <v>531442.60587663122</v>
      </c>
      <c r="P429" s="247">
        <v>100</v>
      </c>
      <c r="Q429" s="258">
        <f t="shared" si="28"/>
        <v>2388957.4740266609</v>
      </c>
    </row>
    <row r="430" spans="1:17" ht="48" x14ac:dyDescent="0.2">
      <c r="A430" s="410" t="s">
        <v>3940</v>
      </c>
      <c r="B430" s="411" t="s">
        <v>4275</v>
      </c>
      <c r="C430" s="412" t="s">
        <v>3292</v>
      </c>
      <c r="D430" s="247">
        <v>100</v>
      </c>
      <c r="E430" s="247">
        <v>100</v>
      </c>
      <c r="F430" s="247">
        <v>100</v>
      </c>
      <c r="G430" s="265">
        <v>215358</v>
      </c>
      <c r="H430" s="247">
        <v>100</v>
      </c>
      <c r="I430" s="413">
        <v>227081.23780201937</v>
      </c>
      <c r="J430" s="247">
        <v>100</v>
      </c>
      <c r="K430" s="414">
        <v>241763.89595909088</v>
      </c>
      <c r="L430" s="247">
        <v>100</v>
      </c>
      <c r="M430" s="414">
        <v>256226.81422547571</v>
      </c>
      <c r="N430" s="247">
        <v>100</v>
      </c>
      <c r="O430" s="414">
        <v>269060.85693955742</v>
      </c>
      <c r="P430" s="247">
        <v>100</v>
      </c>
      <c r="Q430" s="258">
        <f t="shared" si="28"/>
        <v>1209490.8049261435</v>
      </c>
    </row>
    <row r="431" spans="1:17" ht="48" x14ac:dyDescent="0.2">
      <c r="A431" s="410" t="s">
        <v>4131</v>
      </c>
      <c r="B431" s="411" t="s">
        <v>4076</v>
      </c>
      <c r="C431" s="415"/>
      <c r="D431" s="269"/>
      <c r="E431" s="269"/>
      <c r="F431" s="229">
        <v>85</v>
      </c>
      <c r="G431" s="265">
        <v>956517.9</v>
      </c>
      <c r="H431" s="229">
        <v>85</v>
      </c>
      <c r="I431" s="413">
        <v>1008586.9515494581</v>
      </c>
      <c r="J431" s="229">
        <v>85</v>
      </c>
      <c r="K431" s="413">
        <v>1073800.3420286598</v>
      </c>
      <c r="L431" s="229">
        <v>85</v>
      </c>
      <c r="M431" s="413">
        <v>1138037.7523316625</v>
      </c>
      <c r="N431" s="229">
        <v>85</v>
      </c>
      <c r="O431" s="413">
        <v>1195040.4714569503</v>
      </c>
      <c r="P431" s="229">
        <v>85</v>
      </c>
      <c r="Q431" s="258">
        <f t="shared" si="28"/>
        <v>5371983.417366731</v>
      </c>
    </row>
    <row r="432" spans="1:17" ht="36" x14ac:dyDescent="0.2">
      <c r="A432" s="410" t="s">
        <v>3944</v>
      </c>
      <c r="B432" s="411" t="s">
        <v>3945</v>
      </c>
      <c r="C432" s="415" t="s">
        <v>3292</v>
      </c>
      <c r="D432" s="269"/>
      <c r="E432" s="269"/>
      <c r="F432" s="247">
        <v>100</v>
      </c>
      <c r="G432" s="265">
        <v>112740</v>
      </c>
      <c r="H432" s="247">
        <v>100</v>
      </c>
      <c r="I432" s="413">
        <v>118877.11972529306</v>
      </c>
      <c r="J432" s="247">
        <v>100</v>
      </c>
      <c r="K432" s="413">
        <v>126563.49720199811</v>
      </c>
      <c r="L432" s="247">
        <v>100</v>
      </c>
      <c r="M432" s="413">
        <v>134134.84075715847</v>
      </c>
      <c r="N432" s="247">
        <v>100</v>
      </c>
      <c r="O432" s="413">
        <v>140853.46730265746</v>
      </c>
      <c r="P432" s="247">
        <v>100</v>
      </c>
      <c r="Q432" s="258">
        <f t="shared" si="28"/>
        <v>633168.92498710705</v>
      </c>
    </row>
    <row r="433" spans="1:17" ht="24" x14ac:dyDescent="0.2">
      <c r="A433" s="227" t="s">
        <v>3012</v>
      </c>
      <c r="B433" s="228" t="s">
        <v>3014</v>
      </c>
      <c r="C433" s="229" t="s">
        <v>3292</v>
      </c>
      <c r="D433" s="269"/>
      <c r="E433" s="269"/>
      <c r="F433" s="229">
        <v>5</v>
      </c>
      <c r="G433" s="265">
        <v>13393830.58</v>
      </c>
      <c r="H433" s="229">
        <v>5</v>
      </c>
      <c r="I433" s="265">
        <v>14122937.745600065</v>
      </c>
      <c r="J433" s="229">
        <v>5</v>
      </c>
      <c r="K433" s="265">
        <v>15036101.109950919</v>
      </c>
      <c r="L433" s="229">
        <v>5</v>
      </c>
      <c r="M433" s="265">
        <v>15935598.119360114</v>
      </c>
      <c r="N433" s="229">
        <v>5</v>
      </c>
      <c r="O433" s="265">
        <v>16733789.938419048</v>
      </c>
      <c r="P433" s="229">
        <v>5</v>
      </c>
      <c r="Q433" s="258">
        <f t="shared" si="28"/>
        <v>75222257.493330151</v>
      </c>
    </row>
    <row r="434" spans="1:17" ht="48" x14ac:dyDescent="0.2">
      <c r="A434" s="227" t="s">
        <v>3000</v>
      </c>
      <c r="B434" s="228" t="s">
        <v>3002</v>
      </c>
      <c r="C434" s="229" t="s">
        <v>3292</v>
      </c>
      <c r="D434" s="269"/>
      <c r="E434" s="269"/>
      <c r="F434" s="229" t="s">
        <v>3486</v>
      </c>
      <c r="G434" s="265">
        <v>297968.3</v>
      </c>
      <c r="H434" s="229" t="s">
        <v>3486</v>
      </c>
      <c r="I434" s="265">
        <v>314188.51581907074</v>
      </c>
      <c r="J434" s="229" t="s">
        <v>3486</v>
      </c>
      <c r="K434" s="265">
        <v>334503.37150376197</v>
      </c>
      <c r="L434" s="229" t="s">
        <v>3486</v>
      </c>
      <c r="M434" s="265">
        <v>354514.19612543209</v>
      </c>
      <c r="N434" s="229" t="s">
        <v>3486</v>
      </c>
      <c r="O434" s="265">
        <v>372271.3163143376</v>
      </c>
      <c r="P434" s="229" t="s">
        <v>3486</v>
      </c>
      <c r="Q434" s="258">
        <f t="shared" si="28"/>
        <v>1673445.6997626023</v>
      </c>
    </row>
    <row r="435" spans="1:17" ht="36" x14ac:dyDescent="0.2">
      <c r="A435" s="227" t="s">
        <v>3069</v>
      </c>
      <c r="B435" s="228" t="s">
        <v>3071</v>
      </c>
      <c r="C435" s="268" t="s">
        <v>3292</v>
      </c>
      <c r="D435" s="269"/>
      <c r="E435" s="269"/>
      <c r="F435" s="416">
        <v>0.75</v>
      </c>
      <c r="G435" s="265">
        <v>97750</v>
      </c>
      <c r="H435" s="416">
        <v>0.75</v>
      </c>
      <c r="I435" s="265">
        <v>103071.12340914845</v>
      </c>
      <c r="J435" s="416">
        <v>0.75</v>
      </c>
      <c r="K435" s="265">
        <v>109735.51402781013</v>
      </c>
      <c r="L435" s="416">
        <v>0.75</v>
      </c>
      <c r="M435" s="265">
        <v>116300.1657265588</v>
      </c>
      <c r="N435" s="416">
        <v>0.75</v>
      </c>
      <c r="O435" s="265">
        <v>122125.47834694665</v>
      </c>
      <c r="P435" s="416">
        <v>0.75</v>
      </c>
      <c r="Q435" s="258">
        <f t="shared" si="28"/>
        <v>548982.28151046403</v>
      </c>
    </row>
    <row r="436" spans="1:17" ht="60" x14ac:dyDescent="0.2">
      <c r="A436" s="227" t="s">
        <v>3081</v>
      </c>
      <c r="B436" s="228" t="s">
        <v>3083</v>
      </c>
      <c r="C436" s="229" t="s">
        <v>3487</v>
      </c>
      <c r="D436" s="269"/>
      <c r="E436" s="269"/>
      <c r="F436" s="229" t="s">
        <v>4276</v>
      </c>
      <c r="G436" s="301">
        <v>191007</v>
      </c>
      <c r="H436" s="229" t="s">
        <v>4276</v>
      </c>
      <c r="I436" s="265">
        <v>201404.66566763393</v>
      </c>
      <c r="J436" s="229" t="s">
        <v>4276</v>
      </c>
      <c r="K436" s="265">
        <v>214427.12355918085</v>
      </c>
      <c r="L436" s="229" t="s">
        <v>4276</v>
      </c>
      <c r="M436" s="265">
        <v>227254.68803000322</v>
      </c>
      <c r="N436" s="229" t="s">
        <v>4276</v>
      </c>
      <c r="O436" s="265">
        <v>238637.5574692096</v>
      </c>
      <c r="P436" s="229" t="s">
        <v>4276</v>
      </c>
      <c r="Q436" s="258">
        <f t="shared" si="28"/>
        <v>1072731.0347260276</v>
      </c>
    </row>
    <row r="437" spans="1:17" x14ac:dyDescent="0.2">
      <c r="A437" s="227"/>
      <c r="B437" s="228"/>
      <c r="C437" s="229"/>
      <c r="D437" s="229"/>
      <c r="E437" s="229"/>
      <c r="F437" s="229"/>
      <c r="G437" s="260"/>
      <c r="H437" s="261"/>
      <c r="I437" s="262"/>
      <c r="J437" s="262"/>
      <c r="K437" s="262"/>
      <c r="L437" s="262"/>
      <c r="M437" s="262"/>
      <c r="N437" s="262"/>
      <c r="O437" s="262"/>
      <c r="P437" s="229"/>
      <c r="Q437" s="230"/>
    </row>
    <row r="438" spans="1:17" x14ac:dyDescent="0.2">
      <c r="A438" s="237" t="s">
        <v>4277</v>
      </c>
      <c r="B438" s="238"/>
      <c r="C438" s="239"/>
      <c r="D438" s="239"/>
      <c r="E438" s="239"/>
      <c r="F438" s="239"/>
      <c r="G438" s="240">
        <f>+G439</f>
        <v>42813455.743000001</v>
      </c>
      <c r="H438" s="239"/>
      <c r="I438" s="302">
        <f>+I439</f>
        <v>50515693.950985834</v>
      </c>
      <c r="J438" s="239"/>
      <c r="K438" s="302">
        <f>+K439</f>
        <v>53679789.846700802</v>
      </c>
      <c r="L438" s="239"/>
      <c r="M438" s="302">
        <f>+M439</f>
        <v>56824718.160998404</v>
      </c>
      <c r="N438" s="239"/>
      <c r="O438" s="302">
        <f>+O439</f>
        <v>59672791.857286021</v>
      </c>
      <c r="P438" s="239"/>
      <c r="Q438" s="302">
        <f>+Q439</f>
        <v>263506449.55897105</v>
      </c>
    </row>
    <row r="439" spans="1:17" ht="24" x14ac:dyDescent="0.2">
      <c r="A439" s="241" t="s">
        <v>1177</v>
      </c>
      <c r="B439" s="242"/>
      <c r="C439" s="243"/>
      <c r="D439" s="243"/>
      <c r="E439" s="243"/>
      <c r="F439" s="243"/>
      <c r="G439" s="244">
        <f>SUM(G440:G449)</f>
        <v>42813455.743000001</v>
      </c>
      <c r="H439" s="243"/>
      <c r="I439" s="274">
        <f>SUM(I440:I449)</f>
        <v>50515693.950985834</v>
      </c>
      <c r="J439" s="243"/>
      <c r="K439" s="274">
        <f>SUM(K440:K449)</f>
        <v>53679789.846700802</v>
      </c>
      <c r="L439" s="243"/>
      <c r="M439" s="274">
        <f>SUM(M440:M449)</f>
        <v>56824718.160998404</v>
      </c>
      <c r="N439" s="243"/>
      <c r="O439" s="274">
        <f>SUM(O440:O449)</f>
        <v>59672791.857286021</v>
      </c>
      <c r="P439" s="243"/>
      <c r="Q439" s="274">
        <f>SUM(Q440:Q449)</f>
        <v>263506449.55897105</v>
      </c>
    </row>
    <row r="440" spans="1:17" ht="36" x14ac:dyDescent="0.2">
      <c r="A440" s="227" t="s">
        <v>3933</v>
      </c>
      <c r="B440" s="228" t="s">
        <v>3934</v>
      </c>
      <c r="C440" s="416" t="s">
        <v>3292</v>
      </c>
      <c r="D440" s="247">
        <v>100</v>
      </c>
      <c r="E440" s="247">
        <v>100</v>
      </c>
      <c r="F440" s="247">
        <v>100</v>
      </c>
      <c r="G440" s="265">
        <v>3191137.3990000002</v>
      </c>
      <c r="H440" s="247">
        <v>100</v>
      </c>
      <c r="I440" s="265">
        <v>3364850.2983926143</v>
      </c>
      <c r="J440" s="247">
        <v>100</v>
      </c>
      <c r="K440" s="265">
        <v>3582415.3740422931</v>
      </c>
      <c r="L440" s="247">
        <v>100</v>
      </c>
      <c r="M440" s="265">
        <v>3796724.3821986699</v>
      </c>
      <c r="N440" s="247">
        <v>100</v>
      </c>
      <c r="O440" s="265">
        <v>3986896.99563894</v>
      </c>
      <c r="P440" s="247">
        <v>100</v>
      </c>
      <c r="Q440" s="258">
        <f t="shared" ref="Q440:Q448" si="29">G440+I440+K440+M440+O440</f>
        <v>17922024.449272517</v>
      </c>
    </row>
    <row r="441" spans="1:17" ht="60" x14ac:dyDescent="0.2">
      <c r="A441" s="227" t="s">
        <v>3935</v>
      </c>
      <c r="B441" s="228" t="s">
        <v>3936</v>
      </c>
      <c r="C441" s="416" t="s">
        <v>3292</v>
      </c>
      <c r="D441" s="247">
        <v>100</v>
      </c>
      <c r="E441" s="247">
        <v>100</v>
      </c>
      <c r="F441" s="247">
        <v>100</v>
      </c>
      <c r="G441" s="265">
        <v>3962623.8569999998</v>
      </c>
      <c r="H441" s="247">
        <v>100</v>
      </c>
      <c r="I441" s="265">
        <v>4178333.4280192615</v>
      </c>
      <c r="J441" s="247">
        <v>100</v>
      </c>
      <c r="K441" s="265">
        <v>4448496.837306994</v>
      </c>
      <c r="L441" s="247">
        <v>100</v>
      </c>
      <c r="M441" s="265">
        <v>4714616.9952032305</v>
      </c>
      <c r="N441" s="247">
        <v>100</v>
      </c>
      <c r="O441" s="265">
        <v>4950765.5656792624</v>
      </c>
      <c r="P441" s="247">
        <v>100</v>
      </c>
      <c r="Q441" s="258">
        <f t="shared" si="29"/>
        <v>22254836.683208749</v>
      </c>
    </row>
    <row r="442" spans="1:17" ht="48" x14ac:dyDescent="0.2">
      <c r="A442" s="227" t="s">
        <v>3940</v>
      </c>
      <c r="B442" s="228" t="s">
        <v>4275</v>
      </c>
      <c r="C442" s="416" t="s">
        <v>3292</v>
      </c>
      <c r="D442" s="247">
        <v>100</v>
      </c>
      <c r="E442" s="247">
        <v>100</v>
      </c>
      <c r="F442" s="247">
        <v>100</v>
      </c>
      <c r="G442" s="265">
        <v>106074.4</v>
      </c>
      <c r="H442" s="247">
        <v>100</v>
      </c>
      <c r="I442" s="265">
        <v>111848.67082303199</v>
      </c>
      <c r="J442" s="247">
        <v>100</v>
      </c>
      <c r="K442" s="301">
        <v>119080.60162855801</v>
      </c>
      <c r="L442" s="247">
        <v>100</v>
      </c>
      <c r="M442" s="301">
        <v>126204.29973754776</v>
      </c>
      <c r="N442" s="247">
        <v>100</v>
      </c>
      <c r="O442" s="301">
        <v>132525.69657662776</v>
      </c>
      <c r="P442" s="247">
        <v>100</v>
      </c>
      <c r="Q442" s="258">
        <f t="shared" si="29"/>
        <v>595733.6687657655</v>
      </c>
    </row>
    <row r="443" spans="1:17" ht="48" x14ac:dyDescent="0.2">
      <c r="A443" s="227" t="s">
        <v>4131</v>
      </c>
      <c r="B443" s="228" t="s">
        <v>4076</v>
      </c>
      <c r="C443" s="229"/>
      <c r="D443" s="269"/>
      <c r="E443" s="269"/>
      <c r="F443" s="229">
        <v>85</v>
      </c>
      <c r="G443" s="265">
        <v>577113.1</v>
      </c>
      <c r="H443" s="229">
        <v>85</v>
      </c>
      <c r="I443" s="265">
        <v>608528.85474308161</v>
      </c>
      <c r="J443" s="229">
        <v>85</v>
      </c>
      <c r="K443" s="265">
        <v>647875.21923972387</v>
      </c>
      <c r="L443" s="229">
        <v>85</v>
      </c>
      <c r="M443" s="265">
        <v>686632.72811220586</v>
      </c>
      <c r="N443" s="229">
        <v>85</v>
      </c>
      <c r="O443" s="265">
        <v>721025.20100040198</v>
      </c>
      <c r="P443" s="229">
        <v>85</v>
      </c>
      <c r="Q443" s="258">
        <f t="shared" si="29"/>
        <v>3241175.1030954132</v>
      </c>
    </row>
    <row r="444" spans="1:17" ht="36" x14ac:dyDescent="0.2">
      <c r="A444" s="227" t="s">
        <v>3944</v>
      </c>
      <c r="B444" s="228" t="s">
        <v>3945</v>
      </c>
      <c r="C444" s="229" t="s">
        <v>3292</v>
      </c>
      <c r="D444" s="269"/>
      <c r="E444" s="269"/>
      <c r="F444" s="247">
        <v>100</v>
      </c>
      <c r="G444" s="265">
        <v>224749.1</v>
      </c>
      <c r="H444" s="247">
        <v>100</v>
      </c>
      <c r="I444" s="265">
        <v>236983.55214521787</v>
      </c>
      <c r="J444" s="247">
        <v>100</v>
      </c>
      <c r="K444" s="265">
        <v>252306.4758648359</v>
      </c>
      <c r="L444" s="247">
        <v>100</v>
      </c>
      <c r="M444" s="265">
        <v>267400.07751299179</v>
      </c>
      <c r="N444" s="247">
        <v>100</v>
      </c>
      <c r="O444" s="265">
        <v>280793.7733559669</v>
      </c>
      <c r="P444" s="247">
        <v>100</v>
      </c>
      <c r="Q444" s="258">
        <f t="shared" si="29"/>
        <v>1262232.9788790124</v>
      </c>
    </row>
    <row r="445" spans="1:17" ht="36" x14ac:dyDescent="0.2">
      <c r="A445" s="296" t="s">
        <v>4278</v>
      </c>
      <c r="B445" s="228" t="s">
        <v>1226</v>
      </c>
      <c r="C445" s="256" t="s">
        <v>3292</v>
      </c>
      <c r="D445" s="417">
        <v>3.3509110811001148E-4</v>
      </c>
      <c r="E445" s="417">
        <v>6.1248440952558385E-4</v>
      </c>
      <c r="F445" s="417">
        <v>8.8987771094115628E-4</v>
      </c>
      <c r="G445" s="301">
        <v>16609853.5</v>
      </c>
      <c r="H445" s="417">
        <v>1.1672710123567286E-3</v>
      </c>
      <c r="I445" s="418">
        <v>17514028.234336331</v>
      </c>
      <c r="J445" s="417">
        <v>1.4446643137723011E-3</v>
      </c>
      <c r="K445" s="418">
        <v>18646453.317126565</v>
      </c>
      <c r="L445" s="417">
        <v>1.7220576151878734E-3</v>
      </c>
      <c r="M445" s="418">
        <v>19761930.585614972</v>
      </c>
      <c r="N445" s="417">
        <v>1.9994509166034458E-3</v>
      </c>
      <c r="O445" s="418">
        <v>20751778.045628719</v>
      </c>
      <c r="P445" s="417">
        <v>1.9994509166034458E-3</v>
      </c>
      <c r="Q445" s="418">
        <f t="shared" si="29"/>
        <v>93284043.682706594</v>
      </c>
    </row>
    <row r="446" spans="1:17" ht="84" x14ac:dyDescent="0.2">
      <c r="A446" s="1077" t="s">
        <v>1178</v>
      </c>
      <c r="B446" s="228" t="s">
        <v>3488</v>
      </c>
      <c r="C446" s="256" t="s">
        <v>3292</v>
      </c>
      <c r="D446" s="297">
        <v>16.255144032921812</v>
      </c>
      <c r="E446" s="308">
        <v>25.514403292181072</v>
      </c>
      <c r="F446" s="308">
        <v>28.600823045267486</v>
      </c>
      <c r="G446" s="1085">
        <v>9871832.9030000009</v>
      </c>
      <c r="H446" s="308">
        <v>31.68724279835391</v>
      </c>
      <c r="I446" s="1083">
        <f>10409216.4441903+5371643</f>
        <v>15780859.444190299</v>
      </c>
      <c r="J446" s="308">
        <v>34.773662551440331</v>
      </c>
      <c r="K446" s="1083">
        <f>11082257.3709192+5616807</f>
        <v>16699064.3709192</v>
      </c>
      <c r="L446" s="308">
        <v>37.860082304526749</v>
      </c>
      <c r="M446" s="1083">
        <f>11745225.6024941+5886488</f>
        <v>17631713.602494098</v>
      </c>
      <c r="N446" s="308">
        <v>40.946502057613174</v>
      </c>
      <c r="O446" s="1083">
        <f>12333527.5236829+6183137</f>
        <v>18516664.5236829</v>
      </c>
      <c r="P446" s="304">
        <v>40.950000000000003</v>
      </c>
      <c r="Q446" s="1075">
        <f t="shared" si="29"/>
        <v>78500134.844286501</v>
      </c>
    </row>
    <row r="447" spans="1:17" s="329" customFormat="1" ht="48" x14ac:dyDescent="0.25">
      <c r="A447" s="1078"/>
      <c r="B447" s="228" t="s">
        <v>4279</v>
      </c>
      <c r="C447" s="349" t="s">
        <v>3292</v>
      </c>
      <c r="D447" s="419">
        <v>0.08</v>
      </c>
      <c r="E447" s="420">
        <v>0.08</v>
      </c>
      <c r="F447" s="420">
        <v>0.08</v>
      </c>
      <c r="G447" s="1086"/>
      <c r="H447" s="421">
        <v>5.08</v>
      </c>
      <c r="I447" s="1084"/>
      <c r="J447" s="420">
        <v>10.08</v>
      </c>
      <c r="K447" s="1084"/>
      <c r="L447" s="422">
        <v>15.08</v>
      </c>
      <c r="M447" s="1084"/>
      <c r="N447" s="420">
        <v>20.079999999999998</v>
      </c>
      <c r="O447" s="1084"/>
      <c r="P447" s="422">
        <v>20.079999999999998</v>
      </c>
      <c r="Q447" s="1076"/>
    </row>
    <row r="448" spans="1:17" ht="60" x14ac:dyDescent="0.2">
      <c r="A448" s="296" t="s">
        <v>4280</v>
      </c>
      <c r="B448" s="228" t="s">
        <v>3418</v>
      </c>
      <c r="C448" s="256" t="s">
        <v>3292</v>
      </c>
      <c r="D448" s="297">
        <v>15.637860082304528</v>
      </c>
      <c r="E448" s="308">
        <v>26.13168724279835</v>
      </c>
      <c r="F448" s="308">
        <v>29.218106995884774</v>
      </c>
      <c r="G448" s="301">
        <v>8270071.4840000002</v>
      </c>
      <c r="H448" s="308">
        <v>32.304526748971192</v>
      </c>
      <c r="I448" s="418">
        <v>8720261.4683359955</v>
      </c>
      <c r="J448" s="308">
        <v>35.390946502057616</v>
      </c>
      <c r="K448" s="418">
        <v>9284097.6505726315</v>
      </c>
      <c r="L448" s="308">
        <v>38.477366255144034</v>
      </c>
      <c r="M448" s="418">
        <v>9839495.4901246894</v>
      </c>
      <c r="N448" s="308">
        <v>41.563786008230451</v>
      </c>
      <c r="O448" s="418">
        <v>10332342.055723207</v>
      </c>
      <c r="P448" s="256">
        <v>41.56</v>
      </c>
      <c r="Q448" s="283">
        <f t="shared" si="29"/>
        <v>46446268.148756519</v>
      </c>
    </row>
    <row r="449" spans="1:19" ht="36" x14ac:dyDescent="0.2">
      <c r="A449" s="296"/>
      <c r="B449" s="228" t="s">
        <v>4281</v>
      </c>
      <c r="C449" s="256" t="s">
        <v>3292</v>
      </c>
      <c r="D449" s="297">
        <v>0.92733731473149295</v>
      </c>
      <c r="E449" s="308">
        <v>0.50080242643049255</v>
      </c>
      <c r="F449" s="308">
        <v>0.52593843326131429</v>
      </c>
      <c r="G449" s="301"/>
      <c r="H449" s="308">
        <v>0.52871917058343298</v>
      </c>
      <c r="I449" s="418"/>
      <c r="J449" s="308">
        <v>0.53152946878218477</v>
      </c>
      <c r="K449" s="418"/>
      <c r="L449" s="308">
        <v>0.53436980175076287</v>
      </c>
      <c r="M449" s="418"/>
      <c r="N449" s="308">
        <v>0.53724065356614892</v>
      </c>
      <c r="O449" s="418"/>
      <c r="P449" s="308">
        <v>0.53724065356614892</v>
      </c>
      <c r="Q449" s="283"/>
    </row>
    <row r="450" spans="1:19" x14ac:dyDescent="0.2">
      <c r="A450" s="227"/>
      <c r="B450" s="228"/>
      <c r="C450" s="229"/>
      <c r="D450" s="229"/>
      <c r="E450" s="229"/>
      <c r="F450" s="229"/>
      <c r="G450" s="265"/>
      <c r="H450" s="229"/>
      <c r="I450" s="230"/>
      <c r="J450" s="229"/>
      <c r="K450" s="230"/>
      <c r="L450" s="229"/>
      <c r="M450" s="230"/>
      <c r="N450" s="229"/>
      <c r="O450" s="230"/>
      <c r="P450" s="229"/>
      <c r="Q450" s="230"/>
    </row>
    <row r="451" spans="1:19" ht="24" x14ac:dyDescent="0.2">
      <c r="A451" s="237" t="s">
        <v>4282</v>
      </c>
      <c r="B451" s="238"/>
      <c r="C451" s="239"/>
      <c r="D451" s="239"/>
      <c r="E451" s="239"/>
      <c r="F451" s="239"/>
      <c r="G451" s="240">
        <f>+G452</f>
        <v>12412547.5</v>
      </c>
      <c r="H451" s="239"/>
      <c r="I451" s="240">
        <f>+I452</f>
        <v>13939158.958999999</v>
      </c>
      <c r="J451" s="239"/>
      <c r="K451" s="240">
        <f>+K452</f>
        <v>13980250</v>
      </c>
      <c r="L451" s="239"/>
      <c r="M451" s="240">
        <f>+M452</f>
        <v>14817350</v>
      </c>
      <c r="N451" s="239"/>
      <c r="O451" s="240">
        <f>+O452</f>
        <v>14561881.734000001</v>
      </c>
      <c r="P451" s="239"/>
      <c r="Q451" s="240">
        <f>+Q452</f>
        <v>69711188.193000004</v>
      </c>
      <c r="R451" s="225" t="s">
        <v>4283</v>
      </c>
    </row>
    <row r="452" spans="1:19" ht="24" x14ac:dyDescent="0.2">
      <c r="A452" s="241" t="s">
        <v>472</v>
      </c>
      <c r="B452" s="242"/>
      <c r="C452" s="243"/>
      <c r="D452" s="243"/>
      <c r="E452" s="243"/>
      <c r="F452" s="243"/>
      <c r="G452" s="244">
        <f>SUM(G453:G463)</f>
        <v>12412547.5</v>
      </c>
      <c r="H452" s="243"/>
      <c r="I452" s="244">
        <f>SUM(I453:I463)</f>
        <v>13939158.958999999</v>
      </c>
      <c r="J452" s="243"/>
      <c r="K452" s="244">
        <f>SUM(K453:K463)</f>
        <v>13980250</v>
      </c>
      <c r="L452" s="243"/>
      <c r="M452" s="244">
        <f>SUM(M453:M463)</f>
        <v>14817350</v>
      </c>
      <c r="N452" s="243"/>
      <c r="O452" s="244">
        <f>SUM(O453:O463)</f>
        <v>14561881.734000001</v>
      </c>
      <c r="P452" s="243"/>
      <c r="Q452" s="244">
        <f>SUM(Q453:Q463)</f>
        <v>69711188.193000004</v>
      </c>
      <c r="R452" s="129">
        <v>69711188.193422094</v>
      </c>
      <c r="S452" s="423">
        <f>R452-Q452</f>
        <v>4.2209029197692871E-4</v>
      </c>
    </row>
    <row r="453" spans="1:19" ht="36" x14ac:dyDescent="0.2">
      <c r="A453" s="245" t="s">
        <v>3933</v>
      </c>
      <c r="B453" s="246" t="s">
        <v>3934</v>
      </c>
      <c r="C453" s="247" t="s">
        <v>3292</v>
      </c>
      <c r="D453" s="248">
        <v>100</v>
      </c>
      <c r="E453" s="248">
        <v>100</v>
      </c>
      <c r="F453" s="248">
        <v>100</v>
      </c>
      <c r="G453" s="264">
        <v>1035561.714</v>
      </c>
      <c r="H453" s="248">
        <v>100</v>
      </c>
      <c r="I453" s="264">
        <v>1552000</v>
      </c>
      <c r="J453" s="248">
        <v>100</v>
      </c>
      <c r="K453" s="264">
        <v>1666750</v>
      </c>
      <c r="L453" s="248">
        <v>100</v>
      </c>
      <c r="M453" s="264">
        <v>1861850</v>
      </c>
      <c r="N453" s="248">
        <v>100</v>
      </c>
      <c r="O453" s="264">
        <v>1935000</v>
      </c>
      <c r="P453" s="248">
        <v>100</v>
      </c>
      <c r="Q453" s="283">
        <f t="shared" ref="Q453:Q463" si="30">G453+I453+K453+M453+O453</f>
        <v>8051161.7139999997</v>
      </c>
    </row>
    <row r="454" spans="1:19" ht="60" x14ac:dyDescent="0.2">
      <c r="A454" s="245" t="s">
        <v>3935</v>
      </c>
      <c r="B454" s="246" t="s">
        <v>3936</v>
      </c>
      <c r="C454" s="247" t="s">
        <v>3292</v>
      </c>
      <c r="D454" s="248">
        <v>100</v>
      </c>
      <c r="E454" s="248">
        <v>100</v>
      </c>
      <c r="F454" s="248">
        <v>100</v>
      </c>
      <c r="G454" s="264">
        <v>425740.48599999998</v>
      </c>
      <c r="H454" s="248">
        <v>100</v>
      </c>
      <c r="I454" s="264">
        <v>589000</v>
      </c>
      <c r="J454" s="248">
        <v>100</v>
      </c>
      <c r="K454" s="264">
        <v>996000</v>
      </c>
      <c r="L454" s="248">
        <v>100</v>
      </c>
      <c r="M454" s="264">
        <v>1457500</v>
      </c>
      <c r="N454" s="248">
        <v>100</v>
      </c>
      <c r="O454" s="264">
        <v>436000</v>
      </c>
      <c r="P454" s="248">
        <v>100</v>
      </c>
      <c r="Q454" s="283">
        <f t="shared" si="30"/>
        <v>3904240.486</v>
      </c>
    </row>
    <row r="455" spans="1:19" ht="48" x14ac:dyDescent="0.2">
      <c r="A455" s="245" t="s">
        <v>3940</v>
      </c>
      <c r="B455" s="246" t="s">
        <v>4275</v>
      </c>
      <c r="C455" s="247" t="s">
        <v>3292</v>
      </c>
      <c r="D455" s="248">
        <v>100</v>
      </c>
      <c r="E455" s="248">
        <v>100</v>
      </c>
      <c r="F455" s="248">
        <v>100</v>
      </c>
      <c r="G455" s="264">
        <v>39966</v>
      </c>
      <c r="H455" s="248">
        <v>100</v>
      </c>
      <c r="I455" s="264">
        <v>185000</v>
      </c>
      <c r="J455" s="248">
        <v>100</v>
      </c>
      <c r="K455" s="264">
        <v>185000</v>
      </c>
      <c r="L455" s="248">
        <v>100</v>
      </c>
      <c r="M455" s="264">
        <v>206000</v>
      </c>
      <c r="N455" s="248">
        <v>100</v>
      </c>
      <c r="O455" s="264">
        <v>185000</v>
      </c>
      <c r="P455" s="248">
        <v>100</v>
      </c>
      <c r="Q455" s="283">
        <f t="shared" si="30"/>
        <v>800966</v>
      </c>
    </row>
    <row r="456" spans="1:19" ht="48" x14ac:dyDescent="0.2">
      <c r="A456" s="245" t="s">
        <v>3942</v>
      </c>
      <c r="B456" s="246" t="s">
        <v>4284</v>
      </c>
      <c r="C456" s="247" t="s">
        <v>4077</v>
      </c>
      <c r="D456" s="248" t="s">
        <v>2179</v>
      </c>
      <c r="E456" s="248" t="s">
        <v>82</v>
      </c>
      <c r="F456" s="248" t="s">
        <v>82</v>
      </c>
      <c r="G456" s="264">
        <v>194354.4</v>
      </c>
      <c r="H456" s="130" t="s">
        <v>82</v>
      </c>
      <c r="I456" s="264">
        <v>197500</v>
      </c>
      <c r="J456" s="130" t="s">
        <v>82</v>
      </c>
      <c r="K456" s="264">
        <v>197500</v>
      </c>
      <c r="L456" s="130" t="s">
        <v>82</v>
      </c>
      <c r="M456" s="264">
        <v>224000</v>
      </c>
      <c r="N456" s="130" t="s">
        <v>2172</v>
      </c>
      <c r="O456" s="264">
        <v>224000</v>
      </c>
      <c r="P456" s="130" t="s">
        <v>2172</v>
      </c>
      <c r="Q456" s="283">
        <f t="shared" si="30"/>
        <v>1037354.4</v>
      </c>
    </row>
    <row r="457" spans="1:19" ht="36" x14ac:dyDescent="0.2">
      <c r="A457" s="245" t="s">
        <v>3944</v>
      </c>
      <c r="B457" s="246" t="s">
        <v>4284</v>
      </c>
      <c r="C457" s="247" t="s">
        <v>4077</v>
      </c>
      <c r="D457" s="248" t="s">
        <v>2179</v>
      </c>
      <c r="E457" s="248" t="s">
        <v>82</v>
      </c>
      <c r="F457" s="248" t="s">
        <v>82</v>
      </c>
      <c r="G457" s="264">
        <v>22146</v>
      </c>
      <c r="H457" s="130" t="s">
        <v>82</v>
      </c>
      <c r="I457" s="264">
        <v>30000</v>
      </c>
      <c r="J457" s="130" t="s">
        <v>82</v>
      </c>
      <c r="K457" s="264">
        <v>30000</v>
      </c>
      <c r="L457" s="130" t="s">
        <v>82</v>
      </c>
      <c r="M457" s="264">
        <v>30000</v>
      </c>
      <c r="N457" s="130" t="s">
        <v>2172</v>
      </c>
      <c r="O457" s="264">
        <v>30000</v>
      </c>
      <c r="P457" s="130" t="s">
        <v>2172</v>
      </c>
      <c r="Q457" s="283">
        <f t="shared" si="30"/>
        <v>142146</v>
      </c>
    </row>
    <row r="458" spans="1:19" ht="48" x14ac:dyDescent="0.2">
      <c r="A458" s="245" t="s">
        <v>473</v>
      </c>
      <c r="B458" s="246" t="s">
        <v>4285</v>
      </c>
      <c r="C458" s="247" t="s">
        <v>3292</v>
      </c>
      <c r="D458" s="248" t="s">
        <v>4086</v>
      </c>
      <c r="E458" s="248" t="s">
        <v>4086</v>
      </c>
      <c r="F458" s="255">
        <v>2.1739130434782608</v>
      </c>
      <c r="G458" s="264">
        <v>687830</v>
      </c>
      <c r="H458" s="130">
        <v>4</v>
      </c>
      <c r="I458" s="264">
        <v>1436000</v>
      </c>
      <c r="J458" s="130">
        <v>6.6</v>
      </c>
      <c r="K458" s="264">
        <v>1631000</v>
      </c>
      <c r="L458" s="130">
        <v>7.1999999999999993</v>
      </c>
      <c r="M458" s="264">
        <v>1689000</v>
      </c>
      <c r="N458" s="130">
        <v>8</v>
      </c>
      <c r="O458" s="264">
        <v>1737000</v>
      </c>
      <c r="P458" s="130">
        <v>8</v>
      </c>
      <c r="Q458" s="283">
        <f t="shared" si="30"/>
        <v>7180830</v>
      </c>
    </row>
    <row r="459" spans="1:19" ht="36" x14ac:dyDescent="0.2">
      <c r="A459" s="245" t="s">
        <v>488</v>
      </c>
      <c r="B459" s="246" t="s">
        <v>490</v>
      </c>
      <c r="C459" s="247" t="s">
        <v>3292</v>
      </c>
      <c r="D459" s="247">
        <v>85.1</v>
      </c>
      <c r="E459" s="256">
        <v>93.83</v>
      </c>
      <c r="F459" s="256">
        <v>94.46</v>
      </c>
      <c r="G459" s="264">
        <v>2508249</v>
      </c>
      <c r="H459" s="131">
        <v>95.09</v>
      </c>
      <c r="I459" s="264">
        <v>3969158.9589999998</v>
      </c>
      <c r="J459" s="131">
        <v>95.72</v>
      </c>
      <c r="K459" s="264">
        <v>3826000</v>
      </c>
      <c r="L459" s="132">
        <v>96.35</v>
      </c>
      <c r="M459" s="264">
        <v>3861000</v>
      </c>
      <c r="N459" s="131">
        <v>97</v>
      </c>
      <c r="O459" s="264">
        <v>3841000</v>
      </c>
      <c r="P459" s="131">
        <v>97</v>
      </c>
      <c r="Q459" s="283">
        <f t="shared" si="30"/>
        <v>18005407.958999999</v>
      </c>
    </row>
    <row r="460" spans="1:19" ht="48" x14ac:dyDescent="0.2">
      <c r="A460" s="245" t="s">
        <v>500</v>
      </c>
      <c r="B460" s="246" t="s">
        <v>502</v>
      </c>
      <c r="C460" s="247" t="s">
        <v>2288</v>
      </c>
      <c r="D460" s="248">
        <v>765</v>
      </c>
      <c r="E460" s="248">
        <v>255</v>
      </c>
      <c r="F460" s="248">
        <v>2040</v>
      </c>
      <c r="G460" s="264">
        <v>6791461.2000000002</v>
      </c>
      <c r="H460" s="130">
        <v>425</v>
      </c>
      <c r="I460" s="264">
        <v>2110500</v>
      </c>
      <c r="J460" s="130">
        <v>255</v>
      </c>
      <c r="K460" s="264">
        <v>1593000</v>
      </c>
      <c r="L460" s="130">
        <v>255</v>
      </c>
      <c r="M460" s="264">
        <v>1653000</v>
      </c>
      <c r="N460" s="130">
        <v>425</v>
      </c>
      <c r="O460" s="264">
        <v>2302000</v>
      </c>
      <c r="P460" s="130">
        <v>3400</v>
      </c>
      <c r="Q460" s="283">
        <f t="shared" si="30"/>
        <v>14449961.199999999</v>
      </c>
    </row>
    <row r="461" spans="1:19" ht="72" x14ac:dyDescent="0.2">
      <c r="A461" s="245" t="s">
        <v>515</v>
      </c>
      <c r="B461" s="246" t="s">
        <v>517</v>
      </c>
      <c r="C461" s="247" t="s">
        <v>3292</v>
      </c>
      <c r="D461" s="248">
        <v>0</v>
      </c>
      <c r="E461" s="248">
        <v>0</v>
      </c>
      <c r="F461" s="248">
        <v>85</v>
      </c>
      <c r="G461" s="264">
        <v>361332.5</v>
      </c>
      <c r="H461" s="130">
        <v>90</v>
      </c>
      <c r="I461" s="264">
        <v>430000</v>
      </c>
      <c r="J461" s="130">
        <v>93</v>
      </c>
      <c r="K461" s="264">
        <v>455000</v>
      </c>
      <c r="L461" s="130">
        <v>97</v>
      </c>
      <c r="M461" s="264">
        <v>485000</v>
      </c>
      <c r="N461" s="130">
        <v>100</v>
      </c>
      <c r="O461" s="264">
        <v>519500</v>
      </c>
      <c r="P461" s="130">
        <v>100</v>
      </c>
      <c r="Q461" s="283">
        <f t="shared" si="30"/>
        <v>2250832.5</v>
      </c>
    </row>
    <row r="462" spans="1:19" ht="36" x14ac:dyDescent="0.2">
      <c r="A462" s="245" t="s">
        <v>527</v>
      </c>
      <c r="B462" s="246" t="s">
        <v>529</v>
      </c>
      <c r="C462" s="247" t="s">
        <v>4286</v>
      </c>
      <c r="D462" s="248">
        <v>0</v>
      </c>
      <c r="E462" s="248">
        <v>0</v>
      </c>
      <c r="F462" s="248">
        <v>3</v>
      </c>
      <c r="G462" s="264">
        <v>128537.7</v>
      </c>
      <c r="H462" s="130">
        <v>3</v>
      </c>
      <c r="I462" s="264">
        <v>950000</v>
      </c>
      <c r="J462" s="130">
        <v>3</v>
      </c>
      <c r="K462" s="264">
        <v>900000</v>
      </c>
      <c r="L462" s="130">
        <v>3</v>
      </c>
      <c r="M462" s="264">
        <v>900000</v>
      </c>
      <c r="N462" s="130">
        <v>3</v>
      </c>
      <c r="O462" s="264">
        <v>900000</v>
      </c>
      <c r="P462" s="130">
        <v>15</v>
      </c>
      <c r="Q462" s="283">
        <f t="shared" si="30"/>
        <v>3778537.7</v>
      </c>
    </row>
    <row r="463" spans="1:19" ht="36" x14ac:dyDescent="0.2">
      <c r="A463" s="245" t="s">
        <v>536</v>
      </c>
      <c r="B463" s="246" t="s">
        <v>538</v>
      </c>
      <c r="C463" s="247" t="s">
        <v>3292</v>
      </c>
      <c r="D463" s="248" t="s">
        <v>4086</v>
      </c>
      <c r="E463" s="255" t="s">
        <v>4287</v>
      </c>
      <c r="F463" s="255" t="s">
        <v>4288</v>
      </c>
      <c r="G463" s="264">
        <v>217368.5</v>
      </c>
      <c r="H463" s="130" t="s">
        <v>4289</v>
      </c>
      <c r="I463" s="264">
        <v>2490000</v>
      </c>
      <c r="J463" s="130" t="s">
        <v>4290</v>
      </c>
      <c r="K463" s="264">
        <v>2500000</v>
      </c>
      <c r="L463" s="130" t="s">
        <v>4291</v>
      </c>
      <c r="M463" s="264">
        <v>2450000</v>
      </c>
      <c r="N463" s="130" t="s">
        <v>4292</v>
      </c>
      <c r="O463" s="264">
        <f>(2450000000+2381734)/1000</f>
        <v>2452381.7340000002</v>
      </c>
      <c r="P463" s="130" t="s">
        <v>4292</v>
      </c>
      <c r="Q463" s="283">
        <f t="shared" si="30"/>
        <v>10109750.234000001</v>
      </c>
    </row>
    <row r="464" spans="1:19" x14ac:dyDescent="0.2">
      <c r="A464" s="227"/>
      <c r="B464" s="228"/>
      <c r="C464" s="229"/>
      <c r="D464" s="229"/>
      <c r="E464" s="229"/>
      <c r="F464" s="229"/>
      <c r="G464" s="260"/>
      <c r="H464" s="261"/>
      <c r="I464" s="262"/>
      <c r="J464" s="262"/>
      <c r="K464" s="262"/>
      <c r="L464" s="262"/>
      <c r="M464" s="262"/>
      <c r="N464" s="262"/>
      <c r="O464" s="262"/>
      <c r="P464" s="229"/>
      <c r="Q464" s="230"/>
    </row>
    <row r="465" spans="1:17" x14ac:dyDescent="0.2">
      <c r="A465" s="237" t="s">
        <v>4293</v>
      </c>
      <c r="B465" s="238"/>
      <c r="C465" s="239"/>
      <c r="D465" s="239"/>
      <c r="E465" s="239"/>
      <c r="F465" s="239"/>
      <c r="G465" s="240">
        <f>+G466</f>
        <v>13678459</v>
      </c>
      <c r="H465" s="239"/>
      <c r="I465" s="240">
        <f>+I466</f>
        <v>14423060.211122673</v>
      </c>
      <c r="J465" s="239"/>
      <c r="K465" s="240">
        <f>+K466</f>
        <v>15355628.946018679</v>
      </c>
      <c r="L465" s="239"/>
      <c r="M465" s="240">
        <f>+M466</f>
        <v>16274240.906229569</v>
      </c>
      <c r="N465" s="239"/>
      <c r="O465" s="240">
        <f>+O466</f>
        <v>17089394.868788738</v>
      </c>
      <c r="P465" s="239"/>
      <c r="Q465" s="240">
        <f>+Q466</f>
        <v>76820783.932159662</v>
      </c>
    </row>
    <row r="466" spans="1:17" x14ac:dyDescent="0.2">
      <c r="A466" s="357" t="s">
        <v>2611</v>
      </c>
      <c r="B466" s="358"/>
      <c r="C466" s="359"/>
      <c r="D466" s="359"/>
      <c r="E466" s="359"/>
      <c r="F466" s="359"/>
      <c r="G466" s="360">
        <f>SUM(G467:G477)</f>
        <v>13678459</v>
      </c>
      <c r="H466" s="359"/>
      <c r="I466" s="360">
        <f>SUM(I467:I477)</f>
        <v>14423060.211122673</v>
      </c>
      <c r="J466" s="359"/>
      <c r="K466" s="360">
        <f>SUM(K467:K477)</f>
        <v>15355628.946018679</v>
      </c>
      <c r="L466" s="359"/>
      <c r="M466" s="360">
        <f>SUM(M467:M477)</f>
        <v>16274240.906229569</v>
      </c>
      <c r="N466" s="359"/>
      <c r="O466" s="360">
        <f>SUM(O467:O477)</f>
        <v>17089394.868788738</v>
      </c>
      <c r="P466" s="359"/>
      <c r="Q466" s="360">
        <f>SUM(Q467:Q477)</f>
        <v>76820783.932159662</v>
      </c>
    </row>
    <row r="467" spans="1:17" ht="36" x14ac:dyDescent="0.2">
      <c r="A467" s="245" t="s">
        <v>3933</v>
      </c>
      <c r="B467" s="246" t="s">
        <v>4180</v>
      </c>
      <c r="C467" s="247" t="s">
        <v>3292</v>
      </c>
      <c r="D467" s="247">
        <v>100</v>
      </c>
      <c r="E467" s="247">
        <v>100</v>
      </c>
      <c r="F467" s="247">
        <v>100</v>
      </c>
      <c r="G467" s="266">
        <v>1217364.8</v>
      </c>
      <c r="H467" s="247">
        <v>100</v>
      </c>
      <c r="I467" s="266">
        <v>1283633.3251637169</v>
      </c>
      <c r="J467" s="247">
        <v>100</v>
      </c>
      <c r="K467" s="266">
        <v>1366630.7118911745</v>
      </c>
      <c r="L467" s="247">
        <v>100</v>
      </c>
      <c r="M467" s="266">
        <v>1448385.9640887897</v>
      </c>
      <c r="N467" s="247">
        <v>100</v>
      </c>
      <c r="O467" s="266">
        <v>1520933.5910254235</v>
      </c>
      <c r="P467" s="247">
        <v>100</v>
      </c>
      <c r="Q467" s="283">
        <f t="shared" ref="Q467:Q477" si="31">G467+I467+K467+M467+O467</f>
        <v>6836948.3921691049</v>
      </c>
    </row>
    <row r="468" spans="1:17" ht="36" x14ac:dyDescent="0.2">
      <c r="A468" s="245" t="s">
        <v>4294</v>
      </c>
      <c r="B468" s="246" t="s">
        <v>4180</v>
      </c>
      <c r="C468" s="247" t="s">
        <v>3292</v>
      </c>
      <c r="D468" s="247">
        <v>100</v>
      </c>
      <c r="E468" s="247">
        <v>100</v>
      </c>
      <c r="F468" s="247">
        <v>100</v>
      </c>
      <c r="G468" s="266">
        <v>1128654</v>
      </c>
      <c r="H468" s="247">
        <v>100</v>
      </c>
      <c r="I468" s="266">
        <v>1190093.4600534942</v>
      </c>
      <c r="J468" s="247">
        <v>100</v>
      </c>
      <c r="K468" s="266">
        <v>1267042.7299186094</v>
      </c>
      <c r="L468" s="247">
        <v>100</v>
      </c>
      <c r="M468" s="266">
        <v>1342840.3810531313</v>
      </c>
      <c r="N468" s="247">
        <v>100</v>
      </c>
      <c r="O468" s="266">
        <v>1410101.3773728374</v>
      </c>
      <c r="P468" s="247">
        <v>100</v>
      </c>
      <c r="Q468" s="283">
        <f t="shared" si="31"/>
        <v>6338731.9483980723</v>
      </c>
    </row>
    <row r="469" spans="1:17" ht="36" x14ac:dyDescent="0.2">
      <c r="A469" s="245" t="s">
        <v>3940</v>
      </c>
      <c r="B469" s="246" t="s">
        <v>4103</v>
      </c>
      <c r="C469" s="247" t="s">
        <v>3292</v>
      </c>
      <c r="D469" s="247">
        <v>100</v>
      </c>
      <c r="E469" s="247">
        <v>100</v>
      </c>
      <c r="F469" s="247">
        <v>100</v>
      </c>
      <c r="G469" s="266">
        <v>16350</v>
      </c>
      <c r="H469" s="247">
        <v>100</v>
      </c>
      <c r="I469" s="266">
        <v>17240.029337489283</v>
      </c>
      <c r="J469" s="247">
        <v>100</v>
      </c>
      <c r="K469" s="266">
        <v>18354.738151966205</v>
      </c>
      <c r="L469" s="247">
        <v>100</v>
      </c>
      <c r="M469" s="266">
        <v>19452.764292882232</v>
      </c>
      <c r="N469" s="247">
        <v>100</v>
      </c>
      <c r="O469" s="266">
        <v>20427.126045755293</v>
      </c>
      <c r="P469" s="247">
        <v>100</v>
      </c>
      <c r="Q469" s="283">
        <f t="shared" si="31"/>
        <v>91824.657828093012</v>
      </c>
    </row>
    <row r="470" spans="1:17" ht="48" x14ac:dyDescent="0.2">
      <c r="A470" s="245" t="s">
        <v>4295</v>
      </c>
      <c r="B470" s="246" t="s">
        <v>4144</v>
      </c>
      <c r="C470" s="247" t="s">
        <v>3522</v>
      </c>
      <c r="D470" s="247">
        <v>9</v>
      </c>
      <c r="E470" s="247">
        <v>9</v>
      </c>
      <c r="F470" s="247">
        <v>9</v>
      </c>
      <c r="G470" s="266">
        <v>485633</v>
      </c>
      <c r="H470" s="247">
        <v>9</v>
      </c>
      <c r="I470" s="266">
        <v>512068.9398931457</v>
      </c>
      <c r="J470" s="247">
        <v>9</v>
      </c>
      <c r="K470" s="266">
        <v>545178.38244365761</v>
      </c>
      <c r="L470" s="247">
        <v>9</v>
      </c>
      <c r="M470" s="266">
        <v>577792.31081622466</v>
      </c>
      <c r="N470" s="247">
        <v>9</v>
      </c>
      <c r="O470" s="266">
        <v>606733.11944821267</v>
      </c>
      <c r="P470" s="247">
        <v>9</v>
      </c>
      <c r="Q470" s="283">
        <f t="shared" si="31"/>
        <v>2727405.7526012408</v>
      </c>
    </row>
    <row r="471" spans="1:17" ht="36" x14ac:dyDescent="0.2">
      <c r="A471" s="245" t="s">
        <v>3944</v>
      </c>
      <c r="B471" s="246" t="s">
        <v>4145</v>
      </c>
      <c r="C471" s="247" t="s">
        <v>3522</v>
      </c>
      <c r="D471" s="247">
        <v>1</v>
      </c>
      <c r="E471" s="247">
        <v>1</v>
      </c>
      <c r="F471" s="247">
        <v>1</v>
      </c>
      <c r="G471" s="266">
        <v>27800</v>
      </c>
      <c r="H471" s="247">
        <v>1</v>
      </c>
      <c r="I471" s="266">
        <v>29313.322053957309</v>
      </c>
      <c r="J471" s="247">
        <v>1</v>
      </c>
      <c r="K471" s="266">
        <v>31208.667928113784</v>
      </c>
      <c r="L471" s="247">
        <v>1</v>
      </c>
      <c r="M471" s="266">
        <v>33075.6481554817</v>
      </c>
      <c r="N471" s="247">
        <v>1</v>
      </c>
      <c r="O471" s="266">
        <v>34732.361105320917</v>
      </c>
      <c r="P471" s="247">
        <v>1</v>
      </c>
      <c r="Q471" s="283">
        <f t="shared" si="31"/>
        <v>156129.99924287372</v>
      </c>
    </row>
    <row r="472" spans="1:17" ht="48" x14ac:dyDescent="0.2">
      <c r="A472" s="245" t="s">
        <v>2648</v>
      </c>
      <c r="B472" s="246" t="s">
        <v>2650</v>
      </c>
      <c r="C472" s="247" t="s">
        <v>3292</v>
      </c>
      <c r="D472" s="247">
        <v>60</v>
      </c>
      <c r="E472" s="247">
        <v>50</v>
      </c>
      <c r="F472" s="247">
        <v>70</v>
      </c>
      <c r="G472" s="266">
        <v>546353</v>
      </c>
      <c r="H472" s="247">
        <v>73</v>
      </c>
      <c r="I472" s="424">
        <v>976094.3</v>
      </c>
      <c r="J472" s="247">
        <v>76</v>
      </c>
      <c r="K472" s="266">
        <v>613343.50174563844</v>
      </c>
      <c r="L472" s="247">
        <v>80</v>
      </c>
      <c r="M472" s="266">
        <v>650035.23729107529</v>
      </c>
      <c r="N472" s="247">
        <v>82</v>
      </c>
      <c r="O472" s="266">
        <v>682594.59305666899</v>
      </c>
      <c r="P472" s="247">
        <v>82</v>
      </c>
      <c r="Q472" s="283">
        <f t="shared" si="31"/>
        <v>3468420.6320933825</v>
      </c>
    </row>
    <row r="473" spans="1:17" ht="36" x14ac:dyDescent="0.2">
      <c r="A473" s="245" t="s">
        <v>2718</v>
      </c>
      <c r="B473" s="246" t="s">
        <v>2720</v>
      </c>
      <c r="C473" s="247" t="s">
        <v>3292</v>
      </c>
      <c r="D473" s="247">
        <v>17</v>
      </c>
      <c r="E473" s="247">
        <v>19</v>
      </c>
      <c r="F473" s="247">
        <v>21</v>
      </c>
      <c r="G473" s="266">
        <v>118000</v>
      </c>
      <c r="H473" s="247">
        <v>24</v>
      </c>
      <c r="I473" s="266">
        <v>124423.45332255261</v>
      </c>
      <c r="J473" s="247">
        <v>27</v>
      </c>
      <c r="K473" s="266">
        <v>132468.44660134628</v>
      </c>
      <c r="L473" s="247">
        <v>30</v>
      </c>
      <c r="M473" s="266">
        <v>140393.03893333959</v>
      </c>
      <c r="N473" s="247">
        <v>33</v>
      </c>
      <c r="O473" s="266">
        <v>147425.12987150604</v>
      </c>
      <c r="P473" s="247">
        <v>33</v>
      </c>
      <c r="Q473" s="283">
        <f t="shared" si="31"/>
        <v>662710.06872874452</v>
      </c>
    </row>
    <row r="474" spans="1:17" ht="60" x14ac:dyDescent="0.2">
      <c r="A474" s="245" t="s">
        <v>4296</v>
      </c>
      <c r="B474" s="246" t="s">
        <v>4297</v>
      </c>
      <c r="C474" s="247" t="s">
        <v>3292</v>
      </c>
      <c r="D474" s="255">
        <v>6.1728395061728394</v>
      </c>
      <c r="E474" s="255">
        <v>16.358024691358025</v>
      </c>
      <c r="F474" s="255">
        <v>41.208791208791204</v>
      </c>
      <c r="G474" s="266">
        <v>750832.4</v>
      </c>
      <c r="H474" s="255">
        <v>49.504950495049506</v>
      </c>
      <c r="I474" s="424">
        <v>943108.92</v>
      </c>
      <c r="J474" s="255">
        <v>56.306306306306311</v>
      </c>
      <c r="K474" s="266">
        <v>842894.92954203952</v>
      </c>
      <c r="L474" s="255">
        <v>61.983471074380169</v>
      </c>
      <c r="M474" s="266">
        <v>893319.00309841358</v>
      </c>
      <c r="N474" s="255">
        <v>66.793893129770993</v>
      </c>
      <c r="O474" s="266">
        <v>938064.10238758114</v>
      </c>
      <c r="P474" s="255">
        <v>66.793893129770993</v>
      </c>
      <c r="Q474" s="283">
        <f t="shared" si="31"/>
        <v>4368219.3550280342</v>
      </c>
    </row>
    <row r="475" spans="1:17" ht="48" x14ac:dyDescent="0.2">
      <c r="A475" s="245" t="s">
        <v>4298</v>
      </c>
      <c r="B475" s="246" t="s">
        <v>2680</v>
      </c>
      <c r="C475" s="247" t="s">
        <v>3292</v>
      </c>
      <c r="D475" s="247">
        <v>5</v>
      </c>
      <c r="E475" s="247">
        <v>6</v>
      </c>
      <c r="F475" s="247">
        <v>6</v>
      </c>
      <c r="G475" s="266">
        <v>1483909.72</v>
      </c>
      <c r="H475" s="249">
        <v>6</v>
      </c>
      <c r="I475" s="266">
        <v>1564687.8964517126</v>
      </c>
      <c r="J475" s="247">
        <v>6</v>
      </c>
      <c r="K475" s="266">
        <v>1665857.7585172767</v>
      </c>
      <c r="L475" s="247">
        <v>6</v>
      </c>
      <c r="M475" s="266">
        <v>1765513.5177417034</v>
      </c>
      <c r="N475" s="247">
        <v>4</v>
      </c>
      <c r="O475" s="266">
        <v>1853945.6202422893</v>
      </c>
      <c r="P475" s="247">
        <v>4</v>
      </c>
      <c r="Q475" s="283">
        <f t="shared" si="31"/>
        <v>8333914.5129529815</v>
      </c>
    </row>
    <row r="476" spans="1:17" ht="84" x14ac:dyDescent="0.2">
      <c r="A476" s="245" t="s">
        <v>4299</v>
      </c>
      <c r="B476" s="246" t="s">
        <v>4300</v>
      </c>
      <c r="C476" s="247" t="s">
        <v>3292</v>
      </c>
      <c r="D476" s="247"/>
      <c r="E476" s="247" t="s">
        <v>4301</v>
      </c>
      <c r="F476" s="247" t="s">
        <v>4302</v>
      </c>
      <c r="G476" s="266">
        <v>6811600</v>
      </c>
      <c r="H476" s="249" t="s">
        <v>4303</v>
      </c>
      <c r="I476" s="266">
        <v>7182396.5648466041</v>
      </c>
      <c r="J476" s="247" t="s">
        <v>4304</v>
      </c>
      <c r="K476" s="266">
        <v>7646797.2107604258</v>
      </c>
      <c r="L476" s="247" t="s">
        <v>4305</v>
      </c>
      <c r="M476" s="266">
        <v>8104247.6610028464</v>
      </c>
      <c r="N476" s="247" t="s">
        <v>3407</v>
      </c>
      <c r="O476" s="266">
        <v>8510178.0901080556</v>
      </c>
      <c r="P476" s="247" t="s">
        <v>3407</v>
      </c>
      <c r="Q476" s="283">
        <f t="shared" si="31"/>
        <v>38255219.526717931</v>
      </c>
    </row>
    <row r="477" spans="1:17" ht="48" x14ac:dyDescent="0.2">
      <c r="A477" s="245" t="s">
        <v>4306</v>
      </c>
      <c r="B477" s="246" t="s">
        <v>4307</v>
      </c>
      <c r="C477" s="247" t="s">
        <v>3292</v>
      </c>
      <c r="D477" s="247">
        <v>50</v>
      </c>
      <c r="E477" s="247">
        <v>50</v>
      </c>
      <c r="F477" s="259">
        <v>50</v>
      </c>
      <c r="G477" s="266">
        <v>1091962.08</v>
      </c>
      <c r="H477" s="425">
        <v>55</v>
      </c>
      <c r="I477" s="424">
        <v>600000</v>
      </c>
      <c r="J477" s="247">
        <v>60</v>
      </c>
      <c r="K477" s="266">
        <v>1225851.8685184324</v>
      </c>
      <c r="L477" s="247">
        <v>65</v>
      </c>
      <c r="M477" s="266">
        <v>1299185.3797556821</v>
      </c>
      <c r="N477" s="247">
        <v>70</v>
      </c>
      <c r="O477" s="266">
        <v>1364259.7581250838</v>
      </c>
      <c r="P477" s="247">
        <v>70</v>
      </c>
      <c r="Q477" s="283">
        <f t="shared" si="31"/>
        <v>5581259.0863991985</v>
      </c>
    </row>
    <row r="478" spans="1:17" x14ac:dyDescent="0.2">
      <c r="A478" s="227"/>
      <c r="B478" s="228"/>
      <c r="C478" s="229"/>
      <c r="D478" s="229"/>
      <c r="E478" s="229"/>
      <c r="F478" s="229"/>
      <c r="G478" s="260"/>
      <c r="H478" s="261"/>
      <c r="I478" s="262"/>
      <c r="J478" s="262"/>
      <c r="K478" s="262"/>
      <c r="L478" s="262"/>
      <c r="M478" s="262"/>
      <c r="N478" s="262"/>
      <c r="O478" s="262"/>
      <c r="P478" s="229"/>
      <c r="Q478" s="230"/>
    </row>
    <row r="479" spans="1:17" x14ac:dyDescent="0.2">
      <c r="A479" s="237" t="s">
        <v>4308</v>
      </c>
      <c r="B479" s="238"/>
      <c r="C479" s="239"/>
      <c r="D479" s="239"/>
      <c r="E479" s="239"/>
      <c r="F479" s="239"/>
      <c r="G479" s="240">
        <f>+G480</f>
        <v>12863237.9</v>
      </c>
      <c r="H479" s="239"/>
      <c r="I479" s="302">
        <f>+I480</f>
        <v>60802628</v>
      </c>
      <c r="J479" s="239"/>
      <c r="K479" s="302">
        <f>+K480</f>
        <v>63009066</v>
      </c>
      <c r="L479" s="239"/>
      <c r="M479" s="302">
        <f>+M480</f>
        <v>64528497</v>
      </c>
      <c r="N479" s="239"/>
      <c r="O479" s="302">
        <f>+O480</f>
        <v>65524934</v>
      </c>
      <c r="P479" s="239"/>
      <c r="Q479" s="302">
        <f>+Q480</f>
        <v>266728362.89999998</v>
      </c>
    </row>
    <row r="480" spans="1:17" x14ac:dyDescent="0.2">
      <c r="A480" s="241" t="s">
        <v>2816</v>
      </c>
      <c r="B480" s="242"/>
      <c r="C480" s="243"/>
      <c r="D480" s="243"/>
      <c r="E480" s="243"/>
      <c r="F480" s="243"/>
      <c r="G480" s="244">
        <f>SUM(G481:G490)</f>
        <v>12863237.9</v>
      </c>
      <c r="H480" s="243"/>
      <c r="I480" s="274">
        <f>SUM(I481:I490)</f>
        <v>60802628</v>
      </c>
      <c r="J480" s="243"/>
      <c r="K480" s="274">
        <f>SUM(K481:K490)</f>
        <v>63009066</v>
      </c>
      <c r="L480" s="243"/>
      <c r="M480" s="274">
        <f>SUM(M481:M490)</f>
        <v>64528497</v>
      </c>
      <c r="N480" s="243"/>
      <c r="O480" s="274">
        <f>SUM(O481:O490)</f>
        <v>65524934</v>
      </c>
      <c r="P480" s="243"/>
      <c r="Q480" s="274">
        <f>SUM(Q481:Q490)</f>
        <v>266728362.89999998</v>
      </c>
    </row>
    <row r="481" spans="1:18" ht="36" x14ac:dyDescent="0.2">
      <c r="A481" s="227" t="s">
        <v>4309</v>
      </c>
      <c r="B481" s="253" t="s">
        <v>3934</v>
      </c>
      <c r="C481" s="256" t="s">
        <v>3292</v>
      </c>
      <c r="D481" s="256">
        <v>100</v>
      </c>
      <c r="E481" s="256">
        <v>100</v>
      </c>
      <c r="F481" s="256">
        <v>100</v>
      </c>
      <c r="G481" s="258">
        <v>1316984.8</v>
      </c>
      <c r="H481" s="276">
        <v>100</v>
      </c>
      <c r="I481" s="285">
        <v>2492911.182</v>
      </c>
      <c r="J481" s="249">
        <v>100</v>
      </c>
      <c r="K481" s="285">
        <v>2787657</v>
      </c>
      <c r="L481" s="249">
        <v>100</v>
      </c>
      <c r="M481" s="285">
        <v>3080457</v>
      </c>
      <c r="N481" s="249">
        <v>100</v>
      </c>
      <c r="O481" s="285">
        <v>3364329</v>
      </c>
      <c r="P481" s="249">
        <v>100</v>
      </c>
      <c r="Q481" s="283">
        <f t="shared" ref="Q481:Q490" si="32">G481+I481+K481+M481+O481</f>
        <v>13042338.982000001</v>
      </c>
    </row>
    <row r="482" spans="1:18" ht="60" x14ac:dyDescent="0.2">
      <c r="A482" s="227" t="s">
        <v>4310</v>
      </c>
      <c r="B482" s="253" t="s">
        <v>4311</v>
      </c>
      <c r="C482" s="247" t="s">
        <v>3292</v>
      </c>
      <c r="D482" s="247">
        <v>100</v>
      </c>
      <c r="E482" s="247">
        <v>100</v>
      </c>
      <c r="F482" s="247">
        <v>100</v>
      </c>
      <c r="G482" s="258">
        <v>578900</v>
      </c>
      <c r="H482" s="276">
        <v>100</v>
      </c>
      <c r="I482" s="285">
        <v>36080675</v>
      </c>
      <c r="J482" s="249">
        <v>100</v>
      </c>
      <c r="K482" s="285">
        <v>36063897.5</v>
      </c>
      <c r="L482" s="249">
        <v>100</v>
      </c>
      <c r="M482" s="285">
        <v>35780210.299999997</v>
      </c>
      <c r="N482" s="249">
        <v>100</v>
      </c>
      <c r="O482" s="285">
        <v>33727141.873000003</v>
      </c>
      <c r="P482" s="249">
        <v>100</v>
      </c>
      <c r="Q482" s="283">
        <f t="shared" si="32"/>
        <v>142230824.67300001</v>
      </c>
    </row>
    <row r="483" spans="1:18" ht="48" x14ac:dyDescent="0.2">
      <c r="A483" s="245" t="s">
        <v>4312</v>
      </c>
      <c r="B483" s="253" t="s">
        <v>4313</v>
      </c>
      <c r="C483" s="247" t="s">
        <v>3522</v>
      </c>
      <c r="D483" s="247">
        <v>14</v>
      </c>
      <c r="E483" s="256">
        <v>14</v>
      </c>
      <c r="F483" s="256">
        <v>17</v>
      </c>
      <c r="G483" s="258">
        <v>409005</v>
      </c>
      <c r="H483" s="276">
        <v>17</v>
      </c>
      <c r="I483" s="285">
        <v>761875.81799999997</v>
      </c>
      <c r="J483" s="249">
        <v>17</v>
      </c>
      <c r="K483" s="285">
        <v>810500</v>
      </c>
      <c r="L483" s="249">
        <v>17</v>
      </c>
      <c r="M483" s="285">
        <v>869388</v>
      </c>
      <c r="N483" s="249">
        <v>17</v>
      </c>
      <c r="O483" s="285">
        <v>938246</v>
      </c>
      <c r="P483" s="249">
        <v>85</v>
      </c>
      <c r="Q483" s="283">
        <f t="shared" si="32"/>
        <v>3789014.818</v>
      </c>
    </row>
    <row r="484" spans="1:18" ht="24" x14ac:dyDescent="0.2">
      <c r="A484" s="245" t="s">
        <v>4314</v>
      </c>
      <c r="B484" s="253" t="s">
        <v>4315</v>
      </c>
      <c r="C484" s="247" t="s">
        <v>3522</v>
      </c>
      <c r="D484" s="247">
        <v>2</v>
      </c>
      <c r="E484" s="247">
        <v>2</v>
      </c>
      <c r="F484" s="247">
        <v>2</v>
      </c>
      <c r="G484" s="258">
        <v>19750</v>
      </c>
      <c r="H484" s="276">
        <v>2</v>
      </c>
      <c r="I484" s="285">
        <v>20825</v>
      </c>
      <c r="J484" s="249">
        <v>2</v>
      </c>
      <c r="K484" s="285">
        <v>20825</v>
      </c>
      <c r="L484" s="249">
        <v>2</v>
      </c>
      <c r="M484" s="285">
        <v>20825</v>
      </c>
      <c r="N484" s="249">
        <v>2</v>
      </c>
      <c r="O484" s="285">
        <v>20825</v>
      </c>
      <c r="P484" s="249">
        <v>10</v>
      </c>
      <c r="Q484" s="283">
        <f t="shared" si="32"/>
        <v>103050</v>
      </c>
    </row>
    <row r="485" spans="1:18" ht="48" x14ac:dyDescent="0.2">
      <c r="A485" s="245" t="s">
        <v>4316</v>
      </c>
      <c r="B485" s="246" t="s">
        <v>4317</v>
      </c>
      <c r="C485" s="255" t="s">
        <v>3292</v>
      </c>
      <c r="D485" s="255">
        <v>2.8206258263552226</v>
      </c>
      <c r="E485" s="297">
        <v>4.5835169678272365</v>
      </c>
      <c r="F485" s="297">
        <v>10.577346848832086</v>
      </c>
      <c r="G485" s="258">
        <v>2844515.1</v>
      </c>
      <c r="H485" s="426">
        <v>13.46</v>
      </c>
      <c r="I485" s="285">
        <v>7596740</v>
      </c>
      <c r="J485" s="426">
        <v>17.13</v>
      </c>
      <c r="K485" s="285">
        <v>3978414</v>
      </c>
      <c r="L485" s="426">
        <v>19.579999999999998</v>
      </c>
      <c r="M485" s="285">
        <v>4604333</v>
      </c>
      <c r="N485" s="426">
        <v>20.8</v>
      </c>
      <c r="O485" s="285">
        <v>5656600.1270000003</v>
      </c>
      <c r="P485" s="426">
        <v>20.8</v>
      </c>
      <c r="Q485" s="283">
        <f t="shared" si="32"/>
        <v>24680602.227000002</v>
      </c>
    </row>
    <row r="486" spans="1:18" ht="36" x14ac:dyDescent="0.2">
      <c r="A486" s="227" t="s">
        <v>4318</v>
      </c>
      <c r="B486" s="246" t="s">
        <v>4319</v>
      </c>
      <c r="C486" s="256" t="s">
        <v>3292</v>
      </c>
      <c r="D486" s="256">
        <v>1.4</v>
      </c>
      <c r="E486" s="297">
        <v>1.5</v>
      </c>
      <c r="F486" s="297">
        <v>2.6856392051363831</v>
      </c>
      <c r="G486" s="258">
        <v>3082325</v>
      </c>
      <c r="H486" s="426">
        <v>3.8296770346539457</v>
      </c>
      <c r="I486" s="285">
        <v>4500115</v>
      </c>
      <c r="J486" s="426">
        <v>4.9945155519809186</v>
      </c>
      <c r="K486" s="285">
        <v>4710261</v>
      </c>
      <c r="L486" s="426">
        <v>6.1940218823235753</v>
      </c>
      <c r="M486" s="285">
        <v>4917262</v>
      </c>
      <c r="N486" s="426">
        <v>7.4697974013007364</v>
      </c>
      <c r="O486" s="285">
        <v>5100951</v>
      </c>
      <c r="P486" s="426">
        <v>7.4697974013007364</v>
      </c>
      <c r="Q486" s="283">
        <f t="shared" si="32"/>
        <v>22310914</v>
      </c>
    </row>
    <row r="487" spans="1:18" ht="48" x14ac:dyDescent="0.2">
      <c r="A487" s="227" t="s">
        <v>4320</v>
      </c>
      <c r="B487" s="253" t="s">
        <v>2849</v>
      </c>
      <c r="C487" s="297" t="s">
        <v>3292</v>
      </c>
      <c r="D487" s="297">
        <v>2.96</v>
      </c>
      <c r="E487" s="297">
        <v>3.4</v>
      </c>
      <c r="F487" s="297">
        <v>4.1599184613037874</v>
      </c>
      <c r="G487" s="258">
        <v>3716575</v>
      </c>
      <c r="H487" s="426">
        <v>5.0169067990514886</v>
      </c>
      <c r="I487" s="285">
        <v>8068339</v>
      </c>
      <c r="J487" s="426">
        <v>5.9876055634906322</v>
      </c>
      <c r="K487" s="285">
        <v>13243890.5</v>
      </c>
      <c r="L487" s="426">
        <v>7.0553742043736909</v>
      </c>
      <c r="M487" s="285">
        <v>13722054.699999999</v>
      </c>
      <c r="N487" s="426">
        <v>8.2410134095100744</v>
      </c>
      <c r="O487" s="285">
        <v>15064687</v>
      </c>
      <c r="P487" s="426">
        <v>8.2410134095100744</v>
      </c>
      <c r="Q487" s="283">
        <f t="shared" si="32"/>
        <v>53815546.200000003</v>
      </c>
    </row>
    <row r="488" spans="1:18" ht="48" x14ac:dyDescent="0.2">
      <c r="A488" s="245" t="s">
        <v>4321</v>
      </c>
      <c r="B488" s="246" t="s">
        <v>2837</v>
      </c>
      <c r="C488" s="256" t="s">
        <v>3292</v>
      </c>
      <c r="D488" s="351">
        <v>1.7398869073510224</v>
      </c>
      <c r="E488" s="297">
        <v>3.4797738147020447</v>
      </c>
      <c r="F488" s="297">
        <v>5.2196607220530664</v>
      </c>
      <c r="G488" s="258">
        <v>358625</v>
      </c>
      <c r="H488" s="426">
        <v>6.9595476294040894</v>
      </c>
      <c r="I488" s="285">
        <v>378147</v>
      </c>
      <c r="J488" s="426">
        <v>8.6994345367551116</v>
      </c>
      <c r="K488" s="285">
        <v>402597</v>
      </c>
      <c r="L488" s="426">
        <v>10.439321444106133</v>
      </c>
      <c r="M488" s="285">
        <v>426682</v>
      </c>
      <c r="N488" s="426">
        <v>12.179208351457154</v>
      </c>
      <c r="O488" s="285">
        <v>448054</v>
      </c>
      <c r="P488" s="426">
        <v>12.179208351457154</v>
      </c>
      <c r="Q488" s="283">
        <f t="shared" si="32"/>
        <v>2014105</v>
      </c>
    </row>
    <row r="489" spans="1:18" ht="36" x14ac:dyDescent="0.2">
      <c r="A489" s="227" t="s">
        <v>2817</v>
      </c>
      <c r="B489" s="253" t="s">
        <v>4322</v>
      </c>
      <c r="C489" s="247" t="s">
        <v>4323</v>
      </c>
      <c r="D489" s="247">
        <v>50</v>
      </c>
      <c r="E489" s="247">
        <v>50</v>
      </c>
      <c r="F489" s="247">
        <v>60</v>
      </c>
      <c r="G489" s="258">
        <v>436608</v>
      </c>
      <c r="H489" s="276">
        <v>70</v>
      </c>
      <c r="I489" s="285">
        <v>720000</v>
      </c>
      <c r="J489" s="249">
        <v>75</v>
      </c>
      <c r="K489" s="285">
        <v>803074</v>
      </c>
      <c r="L489" s="249">
        <v>85</v>
      </c>
      <c r="M489" s="285">
        <v>906000</v>
      </c>
      <c r="N489" s="249">
        <v>90</v>
      </c>
      <c r="O489" s="285">
        <v>992600</v>
      </c>
      <c r="P489" s="249">
        <v>90</v>
      </c>
      <c r="Q489" s="283">
        <f t="shared" si="32"/>
        <v>3858282</v>
      </c>
    </row>
    <row r="490" spans="1:18" ht="48" x14ac:dyDescent="0.2">
      <c r="A490" s="227" t="s">
        <v>4324</v>
      </c>
      <c r="B490" s="246" t="s">
        <v>2831</v>
      </c>
      <c r="C490" s="256" t="s">
        <v>3292</v>
      </c>
      <c r="D490" s="297">
        <v>0.2146037877568539</v>
      </c>
      <c r="E490" s="297">
        <v>0.85841515102741561</v>
      </c>
      <c r="F490" s="297">
        <v>0.96571704490584254</v>
      </c>
      <c r="G490" s="258">
        <v>99950</v>
      </c>
      <c r="H490" s="426">
        <v>1.2339717796019101</v>
      </c>
      <c r="I490" s="285">
        <v>183000</v>
      </c>
      <c r="J490" s="427">
        <v>1.5558774612371908</v>
      </c>
      <c r="K490" s="285">
        <v>187950</v>
      </c>
      <c r="L490" s="427">
        <v>1.8777831428724716</v>
      </c>
      <c r="M490" s="285">
        <v>201285</v>
      </c>
      <c r="N490" s="427">
        <v>2.1996888245077528</v>
      </c>
      <c r="O490" s="285">
        <v>211500</v>
      </c>
      <c r="P490" s="427">
        <v>2.1996888245077528</v>
      </c>
      <c r="Q490" s="283">
        <f t="shared" si="32"/>
        <v>883685</v>
      </c>
    </row>
    <row r="491" spans="1:18" x14ac:dyDescent="0.2">
      <c r="A491" s="227"/>
      <c r="B491" s="228"/>
      <c r="C491" s="229"/>
      <c r="D491" s="229"/>
      <c r="E491" s="229"/>
      <c r="F491" s="229"/>
      <c r="G491" s="260"/>
      <c r="H491" s="261"/>
      <c r="I491" s="262"/>
      <c r="J491" s="262"/>
      <c r="K491" s="262"/>
      <c r="L491" s="262"/>
      <c r="M491" s="262"/>
      <c r="N491" s="262"/>
      <c r="O491" s="262"/>
      <c r="P491" s="229"/>
      <c r="Q491" s="230"/>
    </row>
    <row r="492" spans="1:18" x14ac:dyDescent="0.2">
      <c r="A492" s="237" t="s">
        <v>4325</v>
      </c>
      <c r="B492" s="238"/>
      <c r="C492" s="239"/>
      <c r="D492" s="239"/>
      <c r="E492" s="239"/>
      <c r="F492" s="239"/>
      <c r="G492" s="240">
        <f>+G493</f>
        <v>157500</v>
      </c>
      <c r="H492" s="239"/>
      <c r="I492" s="240">
        <f>+I493</f>
        <v>166073.67710425452</v>
      </c>
      <c r="J492" s="239"/>
      <c r="K492" s="240">
        <f>+K493</f>
        <v>176811.69779416977</v>
      </c>
      <c r="L492" s="239"/>
      <c r="M492" s="240">
        <f>+M493</f>
        <v>187389.01383051672</v>
      </c>
      <c r="N492" s="239"/>
      <c r="O492" s="240">
        <f>+O493</f>
        <v>196775.06741323887</v>
      </c>
      <c r="P492" s="239"/>
      <c r="Q492" s="240">
        <f>+Q493</f>
        <v>884549.4561421799</v>
      </c>
    </row>
    <row r="493" spans="1:18" ht="24" x14ac:dyDescent="0.2">
      <c r="A493" s="241" t="s">
        <v>3163</v>
      </c>
      <c r="B493" s="242"/>
      <c r="C493" s="243"/>
      <c r="D493" s="243"/>
      <c r="E493" s="243"/>
      <c r="F493" s="243"/>
      <c r="G493" s="244">
        <f>SUM(G494)</f>
        <v>157500</v>
      </c>
      <c r="H493" s="243"/>
      <c r="I493" s="244">
        <f>SUM(I494)</f>
        <v>166073.67710425452</v>
      </c>
      <c r="J493" s="243"/>
      <c r="K493" s="244">
        <f>SUM(K494)</f>
        <v>176811.69779416977</v>
      </c>
      <c r="L493" s="243"/>
      <c r="M493" s="244">
        <f>SUM(M494)</f>
        <v>187389.01383051672</v>
      </c>
      <c r="N493" s="243"/>
      <c r="O493" s="244">
        <f>SUM(O494)</f>
        <v>196775.06741323887</v>
      </c>
      <c r="P493" s="243"/>
      <c r="Q493" s="244">
        <f>SUM(Q494)</f>
        <v>884549.4561421799</v>
      </c>
    </row>
    <row r="494" spans="1:18" s="329" customFormat="1" ht="36" x14ac:dyDescent="0.25">
      <c r="A494" s="253" t="s">
        <v>3223</v>
      </c>
      <c r="B494" s="253" t="s">
        <v>3225</v>
      </c>
      <c r="C494" s="428" t="s">
        <v>3292</v>
      </c>
      <c r="D494" s="349">
        <v>75</v>
      </c>
      <c r="E494" s="349">
        <v>75</v>
      </c>
      <c r="F494" s="349">
        <v>80</v>
      </c>
      <c r="G494" s="429">
        <v>157500</v>
      </c>
      <c r="H494" s="349">
        <v>85</v>
      </c>
      <c r="I494" s="429">
        <v>166073.67710425452</v>
      </c>
      <c r="J494" s="349">
        <v>90</v>
      </c>
      <c r="K494" s="429">
        <v>176811.69779416977</v>
      </c>
      <c r="L494" s="349">
        <v>95</v>
      </c>
      <c r="M494" s="429">
        <v>187389.01383051672</v>
      </c>
      <c r="N494" s="349">
        <v>100</v>
      </c>
      <c r="O494" s="429">
        <v>196775.06741323887</v>
      </c>
      <c r="P494" s="349">
        <v>100</v>
      </c>
      <c r="Q494" s="430">
        <f>G494+I494+K494+M494+O494</f>
        <v>884549.4561421799</v>
      </c>
    </row>
    <row r="495" spans="1:18" x14ac:dyDescent="0.2">
      <c r="A495" s="227"/>
      <c r="B495" s="228"/>
      <c r="C495" s="229"/>
      <c r="D495" s="229"/>
      <c r="E495" s="229"/>
      <c r="F495" s="229"/>
      <c r="G495" s="265"/>
      <c r="H495" s="229"/>
      <c r="I495" s="230"/>
      <c r="J495" s="229"/>
      <c r="K495" s="230"/>
      <c r="L495" s="229"/>
      <c r="M495" s="230"/>
      <c r="N495" s="229"/>
      <c r="O495" s="230"/>
      <c r="P495" s="229"/>
      <c r="Q495" s="230"/>
    </row>
    <row r="496" spans="1:18" ht="24" x14ac:dyDescent="0.2">
      <c r="A496" s="231" t="s">
        <v>4326</v>
      </c>
      <c r="B496" s="330"/>
      <c r="C496" s="235"/>
      <c r="D496" s="235"/>
      <c r="E496" s="235"/>
      <c r="F496" s="235"/>
      <c r="G496" s="234">
        <f>G497+G628+G645+G660+G680+G692+G702</f>
        <v>354690123.14599997</v>
      </c>
      <c r="H496" s="235"/>
      <c r="I496" s="431">
        <f>+I497+I628++I645+I660+I680+I692+I702</f>
        <v>388419880.95763868</v>
      </c>
      <c r="J496" s="235"/>
      <c r="K496" s="431">
        <f>+K497+K628++K645+K660+K680+K692+K702</f>
        <v>411618187.88254613</v>
      </c>
      <c r="L496" s="235"/>
      <c r="M496" s="431">
        <f>+M497+M628++M645+M660+M680+M692+M702</f>
        <v>436748039.32862186</v>
      </c>
      <c r="N496" s="235"/>
      <c r="O496" s="431">
        <f>+O497+O628++O645+O660+O680+O692+O702</f>
        <v>459212997.95319045</v>
      </c>
      <c r="P496" s="235"/>
      <c r="Q496" s="431">
        <f>+Q497+Q628+Q645+Q660+Q680+Q692+Q702</f>
        <v>2050689229.267997</v>
      </c>
      <c r="R496" s="236">
        <f>O496+M496+K496+I496+G496</f>
        <v>2050689229.267997</v>
      </c>
    </row>
    <row r="497" spans="1:18" ht="24" x14ac:dyDescent="0.2">
      <c r="A497" s="237" t="s">
        <v>4327</v>
      </c>
      <c r="B497" s="238"/>
      <c r="C497" s="239"/>
      <c r="D497" s="239"/>
      <c r="E497" s="239"/>
      <c r="F497" s="239"/>
      <c r="G497" s="240">
        <f>G498+G499+G608+G619</f>
        <v>163535946.44600001</v>
      </c>
      <c r="H497" s="239"/>
      <c r="I497" s="240">
        <f>I498+I499+I608+I619</f>
        <v>180762855.92668372</v>
      </c>
      <c r="J497" s="239"/>
      <c r="K497" s="240">
        <f>K498+K499+K608+K619</f>
        <v>189855531.71154428</v>
      </c>
      <c r="L497" s="239"/>
      <c r="M497" s="240">
        <f>M498+M499+M608+M619</f>
        <v>201848166.9818342</v>
      </c>
      <c r="N497" s="239"/>
      <c r="O497" s="240">
        <f>O498+O499+O608+O619</f>
        <v>212653748.44096532</v>
      </c>
      <c r="P497" s="239"/>
      <c r="Q497" s="240">
        <f>Q498+Q499+Q608+Q619</f>
        <v>948656249.50702739</v>
      </c>
      <c r="R497" s="236">
        <f>O497+M497+K497+I497+G497</f>
        <v>948656249.50702751</v>
      </c>
    </row>
    <row r="498" spans="1:18" ht="24" x14ac:dyDescent="0.2">
      <c r="A498" s="241" t="s">
        <v>4328</v>
      </c>
      <c r="B498" s="242"/>
      <c r="C498" s="243"/>
      <c r="D498" s="243"/>
      <c r="E498" s="243"/>
      <c r="F498" s="243"/>
      <c r="G498" s="244"/>
      <c r="H498" s="243"/>
      <c r="I498" s="432"/>
      <c r="J498" s="243"/>
      <c r="K498" s="432"/>
      <c r="L498" s="243"/>
      <c r="M498" s="432"/>
      <c r="N498" s="243"/>
      <c r="O498" s="432"/>
      <c r="P498" s="243"/>
      <c r="Q498" s="432"/>
    </row>
    <row r="499" spans="1:18" x14ac:dyDescent="0.2">
      <c r="A499" s="241" t="s">
        <v>1918</v>
      </c>
      <c r="B499" s="242"/>
      <c r="C499" s="243"/>
      <c r="D499" s="243"/>
      <c r="E499" s="243"/>
      <c r="F499" s="243"/>
      <c r="G499" s="244">
        <f>G500+G509+G528+G536+G546+G558+G568+G588+G598</f>
        <v>73833070.94600001</v>
      </c>
      <c r="H499" s="243"/>
      <c r="I499" s="244">
        <f>I500+I509+I528+I536+I546+I558+I568+I588+I598</f>
        <v>84976910.649793938</v>
      </c>
      <c r="J499" s="243"/>
      <c r="K499" s="244">
        <f>K500+K509+K528+K536+K546+K558+K568+K588+K598</f>
        <v>87953831.93901068</v>
      </c>
      <c r="L499" s="243"/>
      <c r="M499" s="244">
        <f>M500+M509+M528+M536+M546+M558+M568+M588+M598</f>
        <v>93922240.774173081</v>
      </c>
      <c r="N499" s="243"/>
      <c r="O499" s="244">
        <f>O500+O509+O528+O536+O546+O558+O568+O588+O598</f>
        <v>99382069.877956569</v>
      </c>
      <c r="P499" s="243"/>
      <c r="Q499" s="244">
        <f>O499+M499+K499+I499+G499</f>
        <v>440068124.18693423</v>
      </c>
      <c r="R499" s="236">
        <f>O499+M499+K499+I499+G499</f>
        <v>440068124.18693423</v>
      </c>
    </row>
    <row r="500" spans="1:18" x14ac:dyDescent="0.2">
      <c r="A500" s="340" t="s">
        <v>4329</v>
      </c>
      <c r="B500" s="242"/>
      <c r="C500" s="243"/>
      <c r="D500" s="243"/>
      <c r="E500" s="243"/>
      <c r="F500" s="243"/>
      <c r="G500" s="244">
        <f>SUM(G501:G507)</f>
        <v>28123831.000000004</v>
      </c>
      <c r="H500" s="243"/>
      <c r="I500" s="244">
        <f>SUM(I501:I507)</f>
        <v>29794781.132880159</v>
      </c>
      <c r="J500" s="243"/>
      <c r="K500" s="244">
        <f>SUM(K501:K507)</f>
        <v>31572205.127532087</v>
      </c>
      <c r="L500" s="243"/>
      <c r="M500" s="244">
        <f>SUM(M501:M507)</f>
        <v>33460933.055403922</v>
      </c>
      <c r="N500" s="243"/>
      <c r="O500" s="244">
        <f>SUM(O501:O507)</f>
        <v>35288944.386943117</v>
      </c>
      <c r="P500" s="243"/>
      <c r="Q500" s="244">
        <f>SUM(Q501:Q507)</f>
        <v>158240694.7027593</v>
      </c>
      <c r="R500" s="236">
        <f>O500+M500+K500+I500+G500</f>
        <v>158240694.70275927</v>
      </c>
    </row>
    <row r="501" spans="1:18" ht="36" x14ac:dyDescent="0.2">
      <c r="A501" s="303" t="s">
        <v>3933</v>
      </c>
      <c r="B501" s="228" t="s">
        <v>4085</v>
      </c>
      <c r="C501" s="304" t="s">
        <v>3292</v>
      </c>
      <c r="D501" s="304">
        <v>90</v>
      </c>
      <c r="E501" s="304">
        <v>90</v>
      </c>
      <c r="F501" s="304">
        <v>90</v>
      </c>
      <c r="G501" s="291">
        <v>15767988.15</v>
      </c>
      <c r="H501" s="304">
        <v>90</v>
      </c>
      <c r="I501" s="291">
        <v>16626335.064170238</v>
      </c>
      <c r="J501" s="304">
        <v>90</v>
      </c>
      <c r="K501" s="291">
        <v>17701363.527618099</v>
      </c>
      <c r="L501" s="344">
        <v>90</v>
      </c>
      <c r="M501" s="291">
        <v>18760303.17155413</v>
      </c>
      <c r="N501" s="344">
        <v>90</v>
      </c>
      <c r="O501" s="291">
        <v>19699980.515475575</v>
      </c>
      <c r="P501" s="304">
        <v>90</v>
      </c>
      <c r="Q501" s="343">
        <f t="shared" ref="Q501:Q507" si="33">G501+I501+K501+M501+O501</f>
        <v>88555970.428818047</v>
      </c>
    </row>
    <row r="502" spans="1:18" ht="60" x14ac:dyDescent="0.2">
      <c r="A502" s="303" t="s">
        <v>3935</v>
      </c>
      <c r="B502" s="228" t="s">
        <v>4330</v>
      </c>
      <c r="C502" s="304" t="s">
        <v>3292</v>
      </c>
      <c r="D502" s="304">
        <v>90</v>
      </c>
      <c r="E502" s="304">
        <v>90</v>
      </c>
      <c r="F502" s="304">
        <v>90</v>
      </c>
      <c r="G502" s="291">
        <v>8683688.0500000007</v>
      </c>
      <c r="H502" s="304">
        <v>90</v>
      </c>
      <c r="I502" s="291">
        <v>9156393.684379518</v>
      </c>
      <c r="J502" s="304">
        <v>90</v>
      </c>
      <c r="K502" s="291">
        <v>9748429.3792726602</v>
      </c>
      <c r="L502" s="344">
        <v>90</v>
      </c>
      <c r="M502" s="291">
        <v>10331604.699056152</v>
      </c>
      <c r="N502" s="344">
        <v>90</v>
      </c>
      <c r="O502" s="291">
        <v>10849100.326566907</v>
      </c>
      <c r="P502" s="304">
        <v>90</v>
      </c>
      <c r="Q502" s="343">
        <f t="shared" si="33"/>
        <v>48769216.139275238</v>
      </c>
    </row>
    <row r="503" spans="1:18" ht="36" x14ac:dyDescent="0.2">
      <c r="A503" s="303" t="s">
        <v>4331</v>
      </c>
      <c r="B503" s="299" t="s">
        <v>3938</v>
      </c>
      <c r="C503" s="433" t="s">
        <v>3292</v>
      </c>
      <c r="D503" s="433">
        <v>90</v>
      </c>
      <c r="E503" s="433">
        <v>0</v>
      </c>
      <c r="F503" s="433">
        <v>0</v>
      </c>
      <c r="G503" s="291">
        <v>0</v>
      </c>
      <c r="H503" s="433">
        <v>90</v>
      </c>
      <c r="I503" s="354">
        <v>140000</v>
      </c>
      <c r="J503" s="433">
        <v>0</v>
      </c>
      <c r="K503" s="434">
        <v>0</v>
      </c>
      <c r="L503" s="435">
        <v>0</v>
      </c>
      <c r="M503" s="434">
        <v>0</v>
      </c>
      <c r="N503" s="435">
        <v>90</v>
      </c>
      <c r="O503" s="354">
        <v>152000</v>
      </c>
      <c r="P503" s="433">
        <v>90</v>
      </c>
      <c r="Q503" s="343">
        <f t="shared" si="33"/>
        <v>292000</v>
      </c>
    </row>
    <row r="504" spans="1:18" ht="36" x14ac:dyDescent="0.2">
      <c r="A504" s="303" t="s">
        <v>3940</v>
      </c>
      <c r="B504" s="299" t="s">
        <v>4332</v>
      </c>
      <c r="C504" s="304" t="s">
        <v>3292</v>
      </c>
      <c r="D504" s="304">
        <v>90</v>
      </c>
      <c r="E504" s="304">
        <v>90</v>
      </c>
      <c r="F504" s="304">
        <v>90</v>
      </c>
      <c r="G504" s="291">
        <v>517155</v>
      </c>
      <c r="H504" s="304">
        <v>90</v>
      </c>
      <c r="I504" s="291">
        <v>545306.87290698895</v>
      </c>
      <c r="J504" s="304">
        <v>90</v>
      </c>
      <c r="K504" s="291">
        <v>580565.4195094849</v>
      </c>
      <c r="L504" s="344">
        <v>90</v>
      </c>
      <c r="M504" s="291">
        <v>615296.28855568834</v>
      </c>
      <c r="N504" s="344">
        <v>90</v>
      </c>
      <c r="O504" s="291">
        <v>646115.61897202267</v>
      </c>
      <c r="P504" s="304">
        <v>90</v>
      </c>
      <c r="Q504" s="343">
        <f t="shared" si="33"/>
        <v>2904439.1999441846</v>
      </c>
    </row>
    <row r="505" spans="1:18" ht="48" x14ac:dyDescent="0.2">
      <c r="A505" s="303" t="s">
        <v>4333</v>
      </c>
      <c r="B505" s="299" t="s">
        <v>4076</v>
      </c>
      <c r="C505" s="304"/>
      <c r="D505" s="304"/>
      <c r="E505" s="304"/>
      <c r="F505" s="304"/>
      <c r="G505" s="291">
        <v>420486</v>
      </c>
      <c r="H505" s="304"/>
      <c r="I505" s="291">
        <v>443375.5948626005</v>
      </c>
      <c r="J505" s="304"/>
      <c r="K505" s="291">
        <v>472043.45116621768</v>
      </c>
      <c r="L505" s="344"/>
      <c r="M505" s="291">
        <v>500282.26583834091</v>
      </c>
      <c r="N505" s="344"/>
      <c r="O505" s="291">
        <v>525340.7047385599</v>
      </c>
      <c r="P505" s="304"/>
      <c r="Q505" s="343">
        <f t="shared" si="33"/>
        <v>2361528.016605719</v>
      </c>
    </row>
    <row r="506" spans="1:18" ht="36" x14ac:dyDescent="0.2">
      <c r="A506" s="303" t="s">
        <v>3944</v>
      </c>
      <c r="B506" s="299" t="s">
        <v>3945</v>
      </c>
      <c r="C506" s="304" t="s">
        <v>4097</v>
      </c>
      <c r="D506" s="304">
        <v>2</v>
      </c>
      <c r="E506" s="304">
        <v>2</v>
      </c>
      <c r="F506" s="304">
        <v>2</v>
      </c>
      <c r="G506" s="291">
        <v>379600</v>
      </c>
      <c r="H506" s="304">
        <v>2</v>
      </c>
      <c r="I506" s="291">
        <v>400263.92272238113</v>
      </c>
      <c r="J506" s="304">
        <v>2</v>
      </c>
      <c r="K506" s="291">
        <v>426144.25703280547</v>
      </c>
      <c r="L506" s="344">
        <v>2</v>
      </c>
      <c r="M506" s="291">
        <v>451637.26761945518</v>
      </c>
      <c r="N506" s="344">
        <v>2</v>
      </c>
      <c r="O506" s="291">
        <v>474259.14660359052</v>
      </c>
      <c r="P506" s="295">
        <v>10</v>
      </c>
      <c r="Q506" s="343">
        <f t="shared" si="33"/>
        <v>2131904.5939782322</v>
      </c>
    </row>
    <row r="507" spans="1:18" ht="48" x14ac:dyDescent="0.2">
      <c r="A507" s="296" t="s">
        <v>4334</v>
      </c>
      <c r="B507" s="253" t="s">
        <v>2232</v>
      </c>
      <c r="C507" s="256" t="s">
        <v>3292</v>
      </c>
      <c r="D507" s="256">
        <v>100</v>
      </c>
      <c r="E507" s="256">
        <v>100</v>
      </c>
      <c r="F507" s="256">
        <v>100</v>
      </c>
      <c r="G507" s="264">
        <v>2354913.7999999998</v>
      </c>
      <c r="H507" s="256">
        <v>100</v>
      </c>
      <c r="I507" s="264">
        <v>2483105.9938384322</v>
      </c>
      <c r="J507" s="256">
        <v>100</v>
      </c>
      <c r="K507" s="264">
        <v>2643659.0929328254</v>
      </c>
      <c r="L507" s="436">
        <v>100</v>
      </c>
      <c r="M507" s="264">
        <v>2801809.3627801579</v>
      </c>
      <c r="N507" s="436">
        <v>100</v>
      </c>
      <c r="O507" s="264">
        <v>2942148.0745864548</v>
      </c>
      <c r="P507" s="256">
        <v>100</v>
      </c>
      <c r="Q507" s="437">
        <f t="shared" si="33"/>
        <v>13225636.32413787</v>
      </c>
    </row>
    <row r="508" spans="1:18" x14ac:dyDescent="0.2">
      <c r="A508" s="303"/>
      <c r="B508" s="228"/>
      <c r="C508" s="229"/>
      <c r="D508" s="229"/>
      <c r="E508" s="229"/>
      <c r="F508" s="229"/>
      <c r="G508" s="265"/>
      <c r="H508" s="229"/>
      <c r="I508" s="230"/>
      <c r="J508" s="229"/>
      <c r="K508" s="230"/>
      <c r="L508" s="229"/>
      <c r="M508" s="230"/>
      <c r="N508" s="229"/>
      <c r="O508" s="230"/>
      <c r="P508" s="229"/>
      <c r="Q508" s="230"/>
    </row>
    <row r="509" spans="1:18" x14ac:dyDescent="0.2">
      <c r="A509" s="340" t="s">
        <v>4335</v>
      </c>
      <c r="B509" s="242"/>
      <c r="C509" s="243"/>
      <c r="D509" s="243"/>
      <c r="E509" s="243"/>
      <c r="F509" s="243"/>
      <c r="G509" s="244">
        <f>SUM(G510:G526)</f>
        <v>1980335.5</v>
      </c>
      <c r="H509" s="243"/>
      <c r="I509" s="244">
        <f>SUM(I510:I526)</f>
        <v>4160099.3224946712</v>
      </c>
      <c r="J509" s="243"/>
      <c r="K509" s="244">
        <f>SUM(K510:K526)</f>
        <v>2223152.2663940713</v>
      </c>
      <c r="L509" s="243"/>
      <c r="M509" s="244">
        <f>SUM(M510:M526)</f>
        <v>2356146.7707845299</v>
      </c>
      <c r="N509" s="243"/>
      <c r="O509" s="244">
        <f>SUM(O510:O526)</f>
        <v>2474162.866751303</v>
      </c>
      <c r="P509" s="243"/>
      <c r="Q509" s="244">
        <f>SUM(Q510:Q526)</f>
        <v>13193896.726424575</v>
      </c>
    </row>
    <row r="510" spans="1:18" ht="48" x14ac:dyDescent="0.2">
      <c r="A510" s="322" t="s">
        <v>3933</v>
      </c>
      <c r="B510" s="323" t="s">
        <v>4336</v>
      </c>
      <c r="C510" s="324" t="s">
        <v>3292</v>
      </c>
      <c r="D510" s="324">
        <v>100</v>
      </c>
      <c r="E510" s="324">
        <v>100</v>
      </c>
      <c r="F510" s="324">
        <v>100</v>
      </c>
      <c r="G510" s="258">
        <v>344998.5</v>
      </c>
      <c r="H510" s="324">
        <v>100</v>
      </c>
      <c r="I510" s="368">
        <v>363778.85390763282</v>
      </c>
      <c r="J510" s="324">
        <v>100</v>
      </c>
      <c r="K510" s="368">
        <v>387300.13029486919</v>
      </c>
      <c r="L510" s="324">
        <v>100</v>
      </c>
      <c r="M510" s="368">
        <v>410469.38849528611</v>
      </c>
      <c r="N510" s="324">
        <v>100</v>
      </c>
      <c r="O510" s="368">
        <v>431029.22599978617</v>
      </c>
      <c r="P510" s="324">
        <v>100</v>
      </c>
      <c r="Q510" s="343">
        <f t="shared" ref="Q510:Q515" si="34">G510+I510+K510+M510+O510</f>
        <v>1937576.0986975743</v>
      </c>
    </row>
    <row r="511" spans="1:18" ht="48" x14ac:dyDescent="0.2">
      <c r="A511" s="322" t="s">
        <v>3935</v>
      </c>
      <c r="B511" s="323" t="s">
        <v>4337</v>
      </c>
      <c r="C511" s="324" t="s">
        <v>3292</v>
      </c>
      <c r="D511" s="324">
        <v>100</v>
      </c>
      <c r="E511" s="324">
        <v>100</v>
      </c>
      <c r="F511" s="324">
        <v>100</v>
      </c>
      <c r="G511" s="258">
        <v>198392</v>
      </c>
      <c r="H511" s="324">
        <v>100</v>
      </c>
      <c r="I511" s="368">
        <v>209191.67586074458</v>
      </c>
      <c r="J511" s="324">
        <v>100</v>
      </c>
      <c r="K511" s="368">
        <v>222717.62761130751</v>
      </c>
      <c r="L511" s="324">
        <v>100</v>
      </c>
      <c r="M511" s="368">
        <v>236041.15067850091</v>
      </c>
      <c r="N511" s="324">
        <v>100</v>
      </c>
      <c r="O511" s="368">
        <v>247864.12174125272</v>
      </c>
      <c r="P511" s="324">
        <v>100</v>
      </c>
      <c r="Q511" s="343">
        <f t="shared" si="34"/>
        <v>1114206.5758918058</v>
      </c>
    </row>
    <row r="512" spans="1:18" ht="36" x14ac:dyDescent="0.2">
      <c r="A512" s="322" t="s">
        <v>4338</v>
      </c>
      <c r="B512" s="323" t="s">
        <v>3941</v>
      </c>
      <c r="C512" s="324" t="s">
        <v>3292</v>
      </c>
      <c r="D512" s="324">
        <v>100</v>
      </c>
      <c r="E512" s="324">
        <v>100</v>
      </c>
      <c r="F512" s="324">
        <v>100</v>
      </c>
      <c r="G512" s="258">
        <v>20000</v>
      </c>
      <c r="H512" s="324">
        <v>100</v>
      </c>
      <c r="I512" s="368">
        <v>21088.720902127563</v>
      </c>
      <c r="J512" s="324">
        <v>100</v>
      </c>
      <c r="K512" s="368">
        <v>22452.279084973943</v>
      </c>
      <c r="L512" s="324">
        <v>100</v>
      </c>
      <c r="M512" s="368">
        <v>23795.430327684673</v>
      </c>
      <c r="N512" s="324">
        <v>100</v>
      </c>
      <c r="O512" s="368">
        <v>24987.310147712884</v>
      </c>
      <c r="P512" s="324">
        <v>100</v>
      </c>
      <c r="Q512" s="343">
        <f t="shared" si="34"/>
        <v>112323.74046249906</v>
      </c>
    </row>
    <row r="513" spans="1:17" ht="48" x14ac:dyDescent="0.2">
      <c r="A513" s="322" t="s">
        <v>4339</v>
      </c>
      <c r="B513" s="323" t="s">
        <v>4340</v>
      </c>
      <c r="C513" s="324" t="s">
        <v>3292</v>
      </c>
      <c r="D513" s="324">
        <v>100</v>
      </c>
      <c r="E513" s="324">
        <v>100</v>
      </c>
      <c r="F513" s="324">
        <v>100</v>
      </c>
      <c r="G513" s="258">
        <v>86590</v>
      </c>
      <c r="H513" s="324">
        <v>100</v>
      </c>
      <c r="I513" s="368">
        <v>91303.61714576128</v>
      </c>
      <c r="J513" s="324">
        <v>100</v>
      </c>
      <c r="K513" s="368">
        <v>97207.142298394683</v>
      </c>
      <c r="L513" s="324">
        <v>100</v>
      </c>
      <c r="M513" s="368">
        <v>103022.3156037108</v>
      </c>
      <c r="N513" s="324">
        <v>100</v>
      </c>
      <c r="O513" s="368">
        <v>108182.55928452293</v>
      </c>
      <c r="P513" s="324">
        <v>100</v>
      </c>
      <c r="Q513" s="343">
        <f t="shared" si="34"/>
        <v>486305.63433238969</v>
      </c>
    </row>
    <row r="514" spans="1:17" ht="36" x14ac:dyDescent="0.2">
      <c r="A514" s="322" t="s">
        <v>4341</v>
      </c>
      <c r="B514" s="323" t="s">
        <v>4342</v>
      </c>
      <c r="C514" s="324" t="s">
        <v>3292</v>
      </c>
      <c r="D514" s="324">
        <v>100</v>
      </c>
      <c r="E514" s="324">
        <v>100</v>
      </c>
      <c r="F514" s="324">
        <v>100</v>
      </c>
      <c r="G514" s="258">
        <v>12480</v>
      </c>
      <c r="H514" s="324">
        <v>100</v>
      </c>
      <c r="I514" s="368">
        <v>13159.361842927599</v>
      </c>
      <c r="J514" s="324">
        <v>100</v>
      </c>
      <c r="K514" s="368">
        <v>14010.222149023741</v>
      </c>
      <c r="L514" s="324">
        <v>100</v>
      </c>
      <c r="M514" s="368">
        <v>14848.348524475237</v>
      </c>
      <c r="N514" s="324">
        <v>100</v>
      </c>
      <c r="O514" s="368">
        <v>15592.081532172839</v>
      </c>
      <c r="P514" s="324">
        <v>100</v>
      </c>
      <c r="Q514" s="343">
        <f t="shared" si="34"/>
        <v>70090.01404859942</v>
      </c>
    </row>
    <row r="515" spans="1:17" ht="36" x14ac:dyDescent="0.2">
      <c r="A515" s="1077" t="s">
        <v>4343</v>
      </c>
      <c r="B515" s="246" t="s">
        <v>4344</v>
      </c>
      <c r="C515" s="247" t="s">
        <v>3331</v>
      </c>
      <c r="D515" s="247"/>
      <c r="E515" s="256">
        <v>3</v>
      </c>
      <c r="F515" s="256">
        <v>9</v>
      </c>
      <c r="G515" s="438">
        <v>228367</v>
      </c>
      <c r="H515" s="256">
        <v>15</v>
      </c>
      <c r="I515" s="438">
        <v>240798.39631280824</v>
      </c>
      <c r="J515" s="256">
        <v>21</v>
      </c>
      <c r="K515" s="438">
        <v>256367.9808899122</v>
      </c>
      <c r="L515" s="256">
        <v>27</v>
      </c>
      <c r="M515" s="438">
        <v>271704.55188211828</v>
      </c>
      <c r="N515" s="256">
        <v>34</v>
      </c>
      <c r="O515" s="438">
        <v>285313.85282513732</v>
      </c>
      <c r="P515" s="256">
        <v>34</v>
      </c>
      <c r="Q515" s="439">
        <f t="shared" si="34"/>
        <v>1282551.7819099762</v>
      </c>
    </row>
    <row r="516" spans="1:17" ht="72" x14ac:dyDescent="0.2">
      <c r="A516" s="1078"/>
      <c r="B516" s="246" t="s">
        <v>3333</v>
      </c>
      <c r="C516" s="247" t="s">
        <v>3292</v>
      </c>
      <c r="D516" s="247"/>
      <c r="E516" s="256">
        <v>40</v>
      </c>
      <c r="F516" s="256">
        <v>60</v>
      </c>
      <c r="G516" s="440"/>
      <c r="H516" s="256">
        <v>80</v>
      </c>
      <c r="I516" s="440"/>
      <c r="J516" s="256">
        <v>100</v>
      </c>
      <c r="K516" s="440"/>
      <c r="L516" s="256">
        <v>100</v>
      </c>
      <c r="M516" s="440"/>
      <c r="N516" s="256">
        <v>100</v>
      </c>
      <c r="O516" s="440"/>
      <c r="P516" s="256">
        <v>100</v>
      </c>
      <c r="Q516" s="441"/>
    </row>
    <row r="517" spans="1:17" ht="36" x14ac:dyDescent="0.2">
      <c r="A517" s="245" t="s">
        <v>4345</v>
      </c>
      <c r="B517" s="246" t="s">
        <v>4346</v>
      </c>
      <c r="C517" s="247" t="s">
        <v>3292</v>
      </c>
      <c r="D517" s="247"/>
      <c r="E517" s="256">
        <v>50</v>
      </c>
      <c r="F517" s="256">
        <v>75</v>
      </c>
      <c r="G517" s="258">
        <v>59862.7</v>
      </c>
      <c r="H517" s="256">
        <v>100</v>
      </c>
      <c r="I517" s="258">
        <v>63121.38863738958</v>
      </c>
      <c r="J517" s="256">
        <v>100</v>
      </c>
      <c r="K517" s="258">
        <v>67202.702359003481</v>
      </c>
      <c r="L517" s="256">
        <v>100</v>
      </c>
      <c r="M517" s="258">
        <v>71222.935353854467</v>
      </c>
      <c r="N517" s="256">
        <v>100</v>
      </c>
      <c r="O517" s="258">
        <v>74790.392558974592</v>
      </c>
      <c r="P517" s="256">
        <v>100</v>
      </c>
      <c r="Q517" s="343">
        <f t="shared" ref="Q517:Q522" si="35">G517+I517+K517+M517+O517</f>
        <v>336200.11890922213</v>
      </c>
    </row>
    <row r="518" spans="1:17" ht="60" x14ac:dyDescent="0.2">
      <c r="A518" s="245" t="s">
        <v>4347</v>
      </c>
      <c r="B518" s="323" t="s">
        <v>4348</v>
      </c>
      <c r="C518" s="324" t="s">
        <v>3292</v>
      </c>
      <c r="D518" s="324"/>
      <c r="E518" s="256">
        <v>80</v>
      </c>
      <c r="F518" s="442">
        <v>90</v>
      </c>
      <c r="G518" s="258">
        <v>300000</v>
      </c>
      <c r="H518" s="256">
        <v>100</v>
      </c>
      <c r="I518" s="368">
        <v>316330.8135319135</v>
      </c>
      <c r="J518" s="256">
        <v>100</v>
      </c>
      <c r="K518" s="368">
        <v>336784.18627460918</v>
      </c>
      <c r="L518" s="256">
        <v>100</v>
      </c>
      <c r="M518" s="368">
        <v>356931.45491527015</v>
      </c>
      <c r="N518" s="256">
        <v>100</v>
      </c>
      <c r="O518" s="368">
        <v>374809.65221569326</v>
      </c>
      <c r="P518" s="256">
        <v>100</v>
      </c>
      <c r="Q518" s="343">
        <f t="shared" si="35"/>
        <v>1684856.1069374862</v>
      </c>
    </row>
    <row r="519" spans="1:17" ht="48" x14ac:dyDescent="0.2">
      <c r="A519" s="245" t="s">
        <v>2121</v>
      </c>
      <c r="B519" s="246" t="s">
        <v>4349</v>
      </c>
      <c r="C519" s="247" t="s">
        <v>3292</v>
      </c>
      <c r="D519" s="247"/>
      <c r="E519" s="256">
        <v>30</v>
      </c>
      <c r="F519" s="256">
        <v>50</v>
      </c>
      <c r="G519" s="258">
        <v>223660.3</v>
      </c>
      <c r="H519" s="256">
        <v>75</v>
      </c>
      <c r="I519" s="258">
        <v>1308115</v>
      </c>
      <c r="J519" s="256">
        <v>100</v>
      </c>
      <c r="K519" s="258">
        <v>251084.17379144987</v>
      </c>
      <c r="L519" s="256">
        <v>100</v>
      </c>
      <c r="M519" s="258">
        <v>266104.65428595262</v>
      </c>
      <c r="N519" s="256">
        <v>100</v>
      </c>
      <c r="O519" s="258">
        <v>279433.46419152536</v>
      </c>
      <c r="P519" s="256">
        <v>100</v>
      </c>
      <c r="Q519" s="343">
        <f t="shared" si="35"/>
        <v>2328397.592268928</v>
      </c>
    </row>
    <row r="520" spans="1:17" ht="48" x14ac:dyDescent="0.2">
      <c r="A520" s="246" t="s">
        <v>1970</v>
      </c>
      <c r="B520" s="246" t="s">
        <v>4350</v>
      </c>
      <c r="C520" s="324" t="s">
        <v>3292</v>
      </c>
      <c r="D520" s="247"/>
      <c r="E520" s="256">
        <v>75</v>
      </c>
      <c r="F520" s="256">
        <v>85</v>
      </c>
      <c r="G520" s="264">
        <v>397500</v>
      </c>
      <c r="H520" s="256">
        <v>90</v>
      </c>
      <c r="I520" s="264">
        <v>419100</v>
      </c>
      <c r="J520" s="256">
        <v>95</v>
      </c>
      <c r="K520" s="264">
        <v>446239.0468138571</v>
      </c>
      <c r="L520" s="256">
        <v>95</v>
      </c>
      <c r="M520" s="264">
        <v>472934.1777627329</v>
      </c>
      <c r="N520" s="256">
        <v>100</v>
      </c>
      <c r="O520" s="264">
        <v>496622.78918579355</v>
      </c>
      <c r="P520" s="256">
        <v>100</v>
      </c>
      <c r="Q520" s="343">
        <f t="shared" si="35"/>
        <v>2232396.0137623833</v>
      </c>
    </row>
    <row r="521" spans="1:17" ht="48" x14ac:dyDescent="0.2">
      <c r="A521" s="245" t="s">
        <v>2309</v>
      </c>
      <c r="B521" s="246" t="s">
        <v>2311</v>
      </c>
      <c r="C521" s="247" t="s">
        <v>3292</v>
      </c>
      <c r="D521" s="247"/>
      <c r="E521" s="256">
        <v>75</v>
      </c>
      <c r="F521" s="256">
        <v>80</v>
      </c>
      <c r="G521" s="258">
        <v>61600</v>
      </c>
      <c r="H521" s="256">
        <v>90</v>
      </c>
      <c r="I521" s="258">
        <v>64953.260378552892</v>
      </c>
      <c r="J521" s="256">
        <v>100</v>
      </c>
      <c r="K521" s="258">
        <v>69153.019581719738</v>
      </c>
      <c r="L521" s="256">
        <v>100</v>
      </c>
      <c r="M521" s="258">
        <v>73289.925409268792</v>
      </c>
      <c r="N521" s="256">
        <v>100</v>
      </c>
      <c r="O521" s="258">
        <v>76960.915254955675</v>
      </c>
      <c r="P521" s="256">
        <v>100</v>
      </c>
      <c r="Q521" s="403">
        <f t="shared" si="35"/>
        <v>345957.12062449707</v>
      </c>
    </row>
    <row r="522" spans="1:17" ht="48" x14ac:dyDescent="0.2">
      <c r="A522" s="245" t="s">
        <v>2082</v>
      </c>
      <c r="B522" s="246" t="s">
        <v>2084</v>
      </c>
      <c r="C522" s="247" t="s">
        <v>3292</v>
      </c>
      <c r="D522" s="247"/>
      <c r="E522" s="256">
        <v>60</v>
      </c>
      <c r="F522" s="256">
        <v>70</v>
      </c>
      <c r="G522" s="258">
        <v>46885</v>
      </c>
      <c r="H522" s="256">
        <v>80</v>
      </c>
      <c r="I522" s="258">
        <v>49437.233974812538</v>
      </c>
      <c r="J522" s="256">
        <v>90</v>
      </c>
      <c r="K522" s="258">
        <v>52633.755244950167</v>
      </c>
      <c r="L522" s="256">
        <v>100</v>
      </c>
      <c r="M522" s="258">
        <v>55782.437545674802</v>
      </c>
      <c r="N522" s="256">
        <v>100</v>
      </c>
      <c r="O522" s="258">
        <v>58576.501813775925</v>
      </c>
      <c r="P522" s="256">
        <v>100</v>
      </c>
      <c r="Q522" s="403">
        <f t="shared" si="35"/>
        <v>263314.92857921345</v>
      </c>
    </row>
    <row r="523" spans="1:17" ht="48" x14ac:dyDescent="0.2">
      <c r="A523" s="245" t="s">
        <v>4351</v>
      </c>
      <c r="B523" s="323" t="s">
        <v>4352</v>
      </c>
      <c r="C523" s="324" t="s">
        <v>3292</v>
      </c>
      <c r="D523" s="324">
        <v>100</v>
      </c>
      <c r="E523" s="324">
        <v>100</v>
      </c>
      <c r="F523" s="324" t="s">
        <v>4086</v>
      </c>
      <c r="G523" s="258">
        <v>0</v>
      </c>
      <c r="H523" s="324">
        <v>100</v>
      </c>
      <c r="I523" s="368">
        <v>739721</v>
      </c>
      <c r="J523" s="324" t="s">
        <v>4086</v>
      </c>
      <c r="K523" s="368">
        <v>0</v>
      </c>
      <c r="L523" s="324" t="s">
        <v>4086</v>
      </c>
      <c r="M523" s="368">
        <v>0</v>
      </c>
      <c r="N523" s="324" t="s">
        <v>4086</v>
      </c>
      <c r="O523" s="368">
        <v>0</v>
      </c>
      <c r="P523" s="324">
        <v>100</v>
      </c>
      <c r="Q523" s="343">
        <f>G523+I523+K523+M523+O523</f>
        <v>739721</v>
      </c>
    </row>
    <row r="524" spans="1:17" ht="36" x14ac:dyDescent="0.2">
      <c r="A524" s="245" t="s">
        <v>2017</v>
      </c>
      <c r="B524" s="323" t="s">
        <v>4353</v>
      </c>
      <c r="C524" s="324" t="s">
        <v>3292</v>
      </c>
      <c r="D524" s="324"/>
      <c r="E524" s="256">
        <v>100</v>
      </c>
      <c r="F524" s="256" t="s">
        <v>4086</v>
      </c>
      <c r="G524" s="258">
        <v>0</v>
      </c>
      <c r="H524" s="256">
        <v>100</v>
      </c>
      <c r="I524" s="368">
        <v>100000</v>
      </c>
      <c r="J524" s="256" t="s">
        <v>4086</v>
      </c>
      <c r="K524" s="368">
        <v>0</v>
      </c>
      <c r="L524" s="256" t="s">
        <v>4086</v>
      </c>
      <c r="M524" s="368">
        <v>0</v>
      </c>
      <c r="N524" s="256" t="s">
        <v>4086</v>
      </c>
      <c r="O524" s="368">
        <v>0</v>
      </c>
      <c r="P524" s="256">
        <v>100</v>
      </c>
      <c r="Q524" s="343">
        <f>G524+I524+K524+M524+O524</f>
        <v>100000</v>
      </c>
    </row>
    <row r="525" spans="1:17" ht="36" x14ac:dyDescent="0.2">
      <c r="A525" s="245" t="s">
        <v>1964</v>
      </c>
      <c r="B525" s="323" t="s">
        <v>4354</v>
      </c>
      <c r="C525" s="324"/>
      <c r="D525" s="324"/>
      <c r="E525" s="442">
        <v>60</v>
      </c>
      <c r="F525" s="442">
        <v>75</v>
      </c>
      <c r="G525" s="258">
        <v>0</v>
      </c>
      <c r="H525" s="442">
        <v>80</v>
      </c>
      <c r="I525" s="368">
        <v>60000</v>
      </c>
      <c r="J525" s="256" t="s">
        <v>4086</v>
      </c>
      <c r="K525" s="368">
        <v>0</v>
      </c>
      <c r="L525" s="256" t="s">
        <v>4086</v>
      </c>
      <c r="M525" s="368">
        <v>0</v>
      </c>
      <c r="N525" s="442" t="s">
        <v>4086</v>
      </c>
      <c r="O525" s="368">
        <v>0</v>
      </c>
      <c r="P525" s="256">
        <v>80</v>
      </c>
      <c r="Q525" s="343">
        <f>G525+I525+K525+M525+O525</f>
        <v>60000</v>
      </c>
    </row>
    <row r="526" spans="1:17" ht="36" x14ac:dyDescent="0.2">
      <c r="A526" s="245" t="s">
        <v>2034</v>
      </c>
      <c r="B526" s="323" t="s">
        <v>4355</v>
      </c>
      <c r="C526" s="324" t="s">
        <v>4356</v>
      </c>
      <c r="D526" s="324">
        <v>2</v>
      </c>
      <c r="E526" s="443">
        <v>2</v>
      </c>
      <c r="F526" s="443">
        <v>2</v>
      </c>
      <c r="G526" s="258">
        <v>0</v>
      </c>
      <c r="H526" s="443">
        <v>2</v>
      </c>
      <c r="I526" s="368">
        <v>100000</v>
      </c>
      <c r="J526" s="443">
        <v>2</v>
      </c>
      <c r="K526" s="368">
        <v>0</v>
      </c>
      <c r="L526" s="443">
        <v>2</v>
      </c>
      <c r="M526" s="368">
        <v>0</v>
      </c>
      <c r="N526" s="443">
        <v>2</v>
      </c>
      <c r="O526" s="368">
        <v>0</v>
      </c>
      <c r="P526" s="443">
        <v>12</v>
      </c>
      <c r="Q526" s="343">
        <f>G526+I526+K526+M526+O526</f>
        <v>100000</v>
      </c>
    </row>
    <row r="527" spans="1:17" x14ac:dyDescent="0.2">
      <c r="A527" s="303"/>
      <c r="B527" s="228"/>
      <c r="C527" s="229"/>
      <c r="D527" s="229"/>
      <c r="E527" s="229"/>
      <c r="F527" s="229"/>
      <c r="G527" s="265"/>
      <c r="H527" s="229"/>
      <c r="I527" s="230"/>
      <c r="J527" s="229"/>
      <c r="K527" s="230"/>
      <c r="L527" s="229"/>
      <c r="M527" s="230"/>
      <c r="N527" s="229"/>
      <c r="O527" s="230"/>
      <c r="P527" s="229"/>
      <c r="Q527" s="230"/>
    </row>
    <row r="528" spans="1:17" x14ac:dyDescent="0.2">
      <c r="A528" s="444" t="s">
        <v>4357</v>
      </c>
      <c r="B528" s="358"/>
      <c r="C528" s="359"/>
      <c r="D528" s="359"/>
      <c r="E528" s="359"/>
      <c r="F528" s="359"/>
      <c r="G528" s="445">
        <f>SUM(G529:G534)</f>
        <v>2539119</v>
      </c>
      <c r="H528" s="446"/>
      <c r="I528" s="360">
        <f>SUM(I529:I534)</f>
        <v>2747342.6054490744</v>
      </c>
      <c r="J528" s="446"/>
      <c r="K528" s="360">
        <f>SUM(K529:K534)</f>
        <v>2924980.7613205686</v>
      </c>
      <c r="L528" s="445"/>
      <c r="M528" s="360">
        <f>SUM(M529:M534)</f>
        <v>3099960.3938827687</v>
      </c>
      <c r="N528" s="445"/>
      <c r="O528" s="360">
        <f>SUM(O529:O534)</f>
        <v>3255233.0737828622</v>
      </c>
      <c r="P528" s="446"/>
      <c r="Q528" s="360">
        <f>SUM(Q529:Q534)</f>
        <v>14566635.834435275</v>
      </c>
    </row>
    <row r="529" spans="1:17" ht="36" x14ac:dyDescent="0.2">
      <c r="A529" s="227" t="s">
        <v>3933</v>
      </c>
      <c r="B529" s="228" t="s">
        <v>3934</v>
      </c>
      <c r="C529" s="229" t="s">
        <v>3292</v>
      </c>
      <c r="D529" s="353">
        <v>100</v>
      </c>
      <c r="E529" s="353">
        <v>100</v>
      </c>
      <c r="F529" s="353">
        <v>100</v>
      </c>
      <c r="G529" s="265">
        <v>530496.95600000001</v>
      </c>
      <c r="H529" s="353">
        <v>100</v>
      </c>
      <c r="I529" s="265">
        <v>559375.11222561239</v>
      </c>
      <c r="J529" s="353">
        <v>100</v>
      </c>
      <c r="K529" s="265">
        <v>595543.28549205721</v>
      </c>
      <c r="L529" s="353">
        <v>100</v>
      </c>
      <c r="M529" s="265">
        <v>631170.16777734028</v>
      </c>
      <c r="N529" s="353">
        <v>100</v>
      </c>
      <c r="O529" s="265">
        <v>662784.59859947988</v>
      </c>
      <c r="P529" s="353">
        <v>100</v>
      </c>
      <c r="Q529" s="403">
        <f t="shared" ref="Q529:Q534" si="36">G529+I529+K529+M529+O529</f>
        <v>2979370.1200944898</v>
      </c>
    </row>
    <row r="530" spans="1:17" ht="60" x14ac:dyDescent="0.2">
      <c r="A530" s="227" t="s">
        <v>3935</v>
      </c>
      <c r="B530" s="228" t="s">
        <v>3936</v>
      </c>
      <c r="C530" s="229" t="s">
        <v>3292</v>
      </c>
      <c r="D530" s="353">
        <v>100</v>
      </c>
      <c r="E530" s="353">
        <v>100</v>
      </c>
      <c r="F530" s="353">
        <v>100</v>
      </c>
      <c r="G530" s="265">
        <v>178512</v>
      </c>
      <c r="H530" s="353">
        <v>100</v>
      </c>
      <c r="I530" s="265">
        <v>188229.48728402978</v>
      </c>
      <c r="J530" s="353">
        <v>100</v>
      </c>
      <c r="K530" s="265">
        <v>200400.06220084341</v>
      </c>
      <c r="L530" s="353">
        <v>100</v>
      </c>
      <c r="M530" s="265">
        <v>212388.49293278233</v>
      </c>
      <c r="N530" s="353">
        <v>100</v>
      </c>
      <c r="O530" s="265">
        <v>223026.73545442609</v>
      </c>
      <c r="P530" s="353">
        <v>100</v>
      </c>
      <c r="Q530" s="403">
        <f t="shared" si="36"/>
        <v>1002556.7778720816</v>
      </c>
    </row>
    <row r="531" spans="1:17" ht="60" x14ac:dyDescent="0.2">
      <c r="A531" s="227" t="s">
        <v>4358</v>
      </c>
      <c r="B531" s="228" t="s">
        <v>4359</v>
      </c>
      <c r="C531" s="229" t="s">
        <v>3292</v>
      </c>
      <c r="D531" s="353">
        <v>100</v>
      </c>
      <c r="E531" s="353">
        <v>100</v>
      </c>
      <c r="F531" s="353">
        <v>100</v>
      </c>
      <c r="G531" s="265">
        <v>75000</v>
      </c>
      <c r="H531" s="353">
        <v>100</v>
      </c>
      <c r="I531" s="265">
        <v>79082.703382978376</v>
      </c>
      <c r="J531" s="353">
        <v>100</v>
      </c>
      <c r="K531" s="265">
        <v>84196.046568652295</v>
      </c>
      <c r="L531" s="353">
        <v>100</v>
      </c>
      <c r="M531" s="265">
        <v>89232.863728817538</v>
      </c>
      <c r="N531" s="353">
        <v>100</v>
      </c>
      <c r="O531" s="265">
        <v>93702.413053923316</v>
      </c>
      <c r="P531" s="353">
        <v>100</v>
      </c>
      <c r="Q531" s="403">
        <f t="shared" si="36"/>
        <v>421214.02673437155</v>
      </c>
    </row>
    <row r="532" spans="1:17" ht="60" x14ac:dyDescent="0.2">
      <c r="A532" s="227" t="s">
        <v>3944</v>
      </c>
      <c r="B532" s="228" t="s">
        <v>4123</v>
      </c>
      <c r="C532" s="229" t="s">
        <v>3292</v>
      </c>
      <c r="D532" s="353">
        <v>12</v>
      </c>
      <c r="E532" s="353">
        <v>12</v>
      </c>
      <c r="F532" s="353">
        <v>12</v>
      </c>
      <c r="G532" s="265">
        <v>12900</v>
      </c>
      <c r="H532" s="353">
        <v>100</v>
      </c>
      <c r="I532" s="265">
        <v>13602.224981872278</v>
      </c>
      <c r="J532" s="353">
        <v>100</v>
      </c>
      <c r="K532" s="265">
        <v>14481.720009808192</v>
      </c>
      <c r="L532" s="353">
        <v>100</v>
      </c>
      <c r="M532" s="265">
        <v>15348.052561356615</v>
      </c>
      <c r="N532" s="353">
        <v>100</v>
      </c>
      <c r="O532" s="265">
        <v>16116.815045274809</v>
      </c>
      <c r="P532" s="353">
        <v>100</v>
      </c>
      <c r="Q532" s="403">
        <f t="shared" si="36"/>
        <v>72448.812598311895</v>
      </c>
    </row>
    <row r="533" spans="1:17" ht="36" x14ac:dyDescent="0.2">
      <c r="A533" s="227" t="s">
        <v>2000</v>
      </c>
      <c r="B533" s="228" t="s">
        <v>2002</v>
      </c>
      <c r="C533" s="229" t="s">
        <v>3522</v>
      </c>
      <c r="D533" s="229">
        <v>100</v>
      </c>
      <c r="E533" s="229">
        <v>100</v>
      </c>
      <c r="F533" s="229">
        <v>100</v>
      </c>
      <c r="G533" s="265">
        <v>1167850</v>
      </c>
      <c r="H533" s="229">
        <v>100</v>
      </c>
      <c r="I533" s="265">
        <v>1231423.1352774838</v>
      </c>
      <c r="J533" s="229">
        <v>100</v>
      </c>
      <c r="K533" s="265">
        <v>1311044.7064693409</v>
      </c>
      <c r="L533" s="229">
        <v>100</v>
      </c>
      <c r="M533" s="265">
        <v>1389474.6654093275</v>
      </c>
      <c r="N533" s="229">
        <v>100</v>
      </c>
      <c r="O533" s="265">
        <v>1459071.5078003246</v>
      </c>
      <c r="P533" s="229">
        <v>100</v>
      </c>
      <c r="Q533" s="403">
        <f t="shared" si="36"/>
        <v>6558864.0149564771</v>
      </c>
    </row>
    <row r="534" spans="1:17" ht="36" x14ac:dyDescent="0.2">
      <c r="A534" s="227" t="s">
        <v>1919</v>
      </c>
      <c r="B534" s="228" t="s">
        <v>1921</v>
      </c>
      <c r="C534" s="229" t="s">
        <v>3292</v>
      </c>
      <c r="D534" s="229">
        <v>100</v>
      </c>
      <c r="E534" s="229">
        <v>100</v>
      </c>
      <c r="F534" s="229">
        <v>100</v>
      </c>
      <c r="G534" s="265">
        <v>574360.04399999999</v>
      </c>
      <c r="H534" s="229">
        <v>100</v>
      </c>
      <c r="I534" s="265">
        <v>675629.94229709776</v>
      </c>
      <c r="J534" s="229">
        <v>100</v>
      </c>
      <c r="K534" s="265">
        <v>719314.94057986664</v>
      </c>
      <c r="L534" s="229">
        <v>100</v>
      </c>
      <c r="M534" s="265">
        <v>762346.15147314442</v>
      </c>
      <c r="N534" s="229">
        <v>100</v>
      </c>
      <c r="O534" s="265">
        <v>800531.00382943382</v>
      </c>
      <c r="P534" s="229">
        <v>100</v>
      </c>
      <c r="Q534" s="403">
        <f t="shared" si="36"/>
        <v>3532182.0821795426</v>
      </c>
    </row>
    <row r="535" spans="1:17" x14ac:dyDescent="0.2">
      <c r="A535" s="227"/>
      <c r="B535" s="228"/>
      <c r="C535" s="229"/>
      <c r="D535" s="279"/>
      <c r="E535" s="447"/>
      <c r="F535" s="279"/>
      <c r="G535" s="265"/>
      <c r="H535" s="279"/>
      <c r="I535" s="448"/>
      <c r="J535" s="279"/>
      <c r="K535" s="448"/>
      <c r="L535" s="279"/>
      <c r="M535" s="448"/>
      <c r="N535" s="279"/>
      <c r="O535" s="448"/>
      <c r="P535" s="279"/>
      <c r="Q535" s="230"/>
    </row>
    <row r="536" spans="1:17" x14ac:dyDescent="0.2">
      <c r="A536" s="340" t="s">
        <v>4187</v>
      </c>
      <c r="B536" s="242"/>
      <c r="C536" s="243"/>
      <c r="D536" s="243"/>
      <c r="E536" s="243"/>
      <c r="F536" s="243"/>
      <c r="G536" s="244">
        <f>SUM(G537:G544)</f>
        <v>2928862.8</v>
      </c>
      <c r="H536" s="449"/>
      <c r="I536" s="244">
        <f>SUM(I537:I544)</f>
        <v>3088298.5074911932</v>
      </c>
      <c r="J536" s="449"/>
      <c r="K536" s="244">
        <f>SUM(K537:K544)</f>
        <v>3287982.2493599113</v>
      </c>
      <c r="L536" s="341"/>
      <c r="M536" s="244">
        <f>SUM(M537:M544)</f>
        <v>3484677.5348373726</v>
      </c>
      <c r="N536" s="341"/>
      <c r="O536" s="244">
        <f>SUM(O537:O544)</f>
        <v>3659220.1581849386</v>
      </c>
      <c r="P536" s="449"/>
      <c r="Q536" s="244">
        <f>SUM(Q537:Q544)</f>
        <v>16449041.249873415</v>
      </c>
    </row>
    <row r="537" spans="1:17" ht="36" x14ac:dyDescent="0.2">
      <c r="A537" s="227" t="s">
        <v>3933</v>
      </c>
      <c r="B537" s="228" t="s">
        <v>4360</v>
      </c>
      <c r="C537" s="229" t="s">
        <v>3292</v>
      </c>
      <c r="D537" s="229">
        <v>100</v>
      </c>
      <c r="E537" s="304">
        <v>100</v>
      </c>
      <c r="F537" s="304">
        <v>100</v>
      </c>
      <c r="G537" s="291">
        <v>582539.93000000005</v>
      </c>
      <c r="H537" s="304">
        <v>100</v>
      </c>
      <c r="I537" s="450">
        <v>614251.09990574641</v>
      </c>
      <c r="J537" s="304">
        <v>100</v>
      </c>
      <c r="K537" s="450">
        <v>653967.4543250592</v>
      </c>
      <c r="L537" s="305">
        <v>100</v>
      </c>
      <c r="M537" s="450">
        <v>693089.41587046534</v>
      </c>
      <c r="N537" s="305">
        <v>100</v>
      </c>
      <c r="O537" s="450">
        <v>727805.29521684756</v>
      </c>
      <c r="P537" s="304">
        <v>100</v>
      </c>
      <c r="Q537" s="343">
        <f t="shared" ref="Q537:Q544" si="37">G537+I537+K537+M537+O537</f>
        <v>3271653.1953181187</v>
      </c>
    </row>
    <row r="538" spans="1:17" ht="60" x14ac:dyDescent="0.2">
      <c r="A538" s="227" t="s">
        <v>3935</v>
      </c>
      <c r="B538" s="228" t="s">
        <v>4361</v>
      </c>
      <c r="C538" s="229" t="s">
        <v>3292</v>
      </c>
      <c r="D538" s="229">
        <v>100</v>
      </c>
      <c r="E538" s="304">
        <v>100</v>
      </c>
      <c r="F538" s="304">
        <v>100</v>
      </c>
      <c r="G538" s="291">
        <v>58000</v>
      </c>
      <c r="H538" s="304">
        <v>100</v>
      </c>
      <c r="I538" s="450">
        <v>61157.290616169936</v>
      </c>
      <c r="J538" s="304">
        <v>100</v>
      </c>
      <c r="K538" s="450">
        <v>65111.609346424433</v>
      </c>
      <c r="L538" s="305">
        <v>100</v>
      </c>
      <c r="M538" s="450">
        <v>69006.747950285557</v>
      </c>
      <c r="N538" s="305">
        <v>100</v>
      </c>
      <c r="O538" s="450">
        <v>72463.199428367356</v>
      </c>
      <c r="P538" s="304">
        <v>100</v>
      </c>
      <c r="Q538" s="343">
        <f t="shared" si="37"/>
        <v>325738.84734124731</v>
      </c>
    </row>
    <row r="539" spans="1:17" ht="48" x14ac:dyDescent="0.2">
      <c r="A539" s="227" t="s">
        <v>4131</v>
      </c>
      <c r="B539" s="228" t="s">
        <v>4362</v>
      </c>
      <c r="C539" s="229" t="s">
        <v>3292</v>
      </c>
      <c r="D539" s="229">
        <v>100</v>
      </c>
      <c r="E539" s="304">
        <v>100</v>
      </c>
      <c r="F539" s="304">
        <v>100</v>
      </c>
      <c r="G539" s="291">
        <v>140400</v>
      </c>
      <c r="H539" s="304">
        <v>100</v>
      </c>
      <c r="I539" s="450">
        <v>148042.82073293551</v>
      </c>
      <c r="J539" s="304">
        <v>100</v>
      </c>
      <c r="K539" s="450">
        <v>157614.9991765171</v>
      </c>
      <c r="L539" s="305">
        <v>100</v>
      </c>
      <c r="M539" s="450">
        <v>167043.92090034645</v>
      </c>
      <c r="N539" s="305">
        <v>100</v>
      </c>
      <c r="O539" s="450">
        <v>175410.91723694446</v>
      </c>
      <c r="P539" s="304">
        <v>100</v>
      </c>
      <c r="Q539" s="343">
        <f t="shared" si="37"/>
        <v>788512.65804674348</v>
      </c>
    </row>
    <row r="540" spans="1:17" ht="36" x14ac:dyDescent="0.2">
      <c r="A540" s="227" t="s">
        <v>3944</v>
      </c>
      <c r="B540" s="228" t="s">
        <v>4363</v>
      </c>
      <c r="C540" s="229" t="s">
        <v>4364</v>
      </c>
      <c r="D540" s="229">
        <v>3</v>
      </c>
      <c r="E540" s="304">
        <v>3</v>
      </c>
      <c r="F540" s="304">
        <v>3</v>
      </c>
      <c r="G540" s="291">
        <v>11100</v>
      </c>
      <c r="H540" s="304">
        <v>3</v>
      </c>
      <c r="I540" s="450">
        <v>11704.240100680796</v>
      </c>
      <c r="J540" s="304">
        <v>3</v>
      </c>
      <c r="K540" s="450">
        <v>12461.014892160538</v>
      </c>
      <c r="L540" s="305">
        <v>3</v>
      </c>
      <c r="M540" s="450">
        <v>13206.463831864994</v>
      </c>
      <c r="N540" s="305">
        <v>3</v>
      </c>
      <c r="O540" s="450">
        <v>13867.957131980649</v>
      </c>
      <c r="P540" s="304">
        <v>15</v>
      </c>
      <c r="Q540" s="343">
        <f t="shared" si="37"/>
        <v>62339.67595668698</v>
      </c>
    </row>
    <row r="541" spans="1:17" ht="48" x14ac:dyDescent="0.2">
      <c r="A541" s="227" t="s">
        <v>2173</v>
      </c>
      <c r="B541" s="451" t="s">
        <v>4365</v>
      </c>
      <c r="C541" s="229" t="s">
        <v>3292</v>
      </c>
      <c r="D541" s="229">
        <v>100</v>
      </c>
      <c r="E541" s="304">
        <v>100</v>
      </c>
      <c r="F541" s="304">
        <v>100</v>
      </c>
      <c r="G541" s="291">
        <v>72366</v>
      </c>
      <c r="H541" s="304">
        <v>100</v>
      </c>
      <c r="I541" s="450">
        <v>76305.318840168169</v>
      </c>
      <c r="J541" s="304">
        <v>100</v>
      </c>
      <c r="K541" s="450">
        <v>81239.081413161228</v>
      </c>
      <c r="L541" s="305">
        <v>100</v>
      </c>
      <c r="M541" s="450">
        <v>86099.005554661475</v>
      </c>
      <c r="N541" s="305">
        <v>100</v>
      </c>
      <c r="O541" s="450">
        <v>90411.584307469544</v>
      </c>
      <c r="P541" s="304">
        <v>100</v>
      </c>
      <c r="Q541" s="343">
        <f t="shared" si="37"/>
        <v>406420.99011546047</v>
      </c>
    </row>
    <row r="542" spans="1:17" ht="36" x14ac:dyDescent="0.2">
      <c r="A542" s="227" t="s">
        <v>2128</v>
      </c>
      <c r="B542" s="228" t="s">
        <v>2130</v>
      </c>
      <c r="C542" s="229" t="s">
        <v>3292</v>
      </c>
      <c r="D542" s="229">
        <v>100</v>
      </c>
      <c r="E542" s="304">
        <v>100</v>
      </c>
      <c r="F542" s="304">
        <v>100</v>
      </c>
      <c r="G542" s="291">
        <v>236000</v>
      </c>
      <c r="H542" s="304">
        <v>100</v>
      </c>
      <c r="I542" s="450">
        <v>248846.90664510525</v>
      </c>
      <c r="J542" s="304">
        <v>100</v>
      </c>
      <c r="K542" s="450">
        <v>264936.8932026925</v>
      </c>
      <c r="L542" s="305">
        <v>100</v>
      </c>
      <c r="M542" s="450">
        <v>280786.07786667912</v>
      </c>
      <c r="N542" s="305">
        <v>100</v>
      </c>
      <c r="O542" s="450">
        <v>294850.25974301196</v>
      </c>
      <c r="P542" s="304">
        <v>100</v>
      </c>
      <c r="Q542" s="343">
        <f t="shared" si="37"/>
        <v>1325420.1374574888</v>
      </c>
    </row>
    <row r="543" spans="1:17" ht="24" x14ac:dyDescent="0.2">
      <c r="A543" s="227" t="s">
        <v>1970</v>
      </c>
      <c r="B543" s="228" t="s">
        <v>1972</v>
      </c>
      <c r="C543" s="229" t="s">
        <v>4366</v>
      </c>
      <c r="D543" s="229">
        <v>10</v>
      </c>
      <c r="E543" s="304">
        <v>10</v>
      </c>
      <c r="F543" s="304">
        <v>10</v>
      </c>
      <c r="G543" s="291">
        <v>1267566.82</v>
      </c>
      <c r="H543" s="304">
        <v>10</v>
      </c>
      <c r="I543" s="450">
        <v>1336568.1445888684</v>
      </c>
      <c r="J543" s="304">
        <v>10</v>
      </c>
      <c r="K543" s="450">
        <v>1422988.2000746464</v>
      </c>
      <c r="L543" s="305">
        <v>10</v>
      </c>
      <c r="M543" s="450">
        <v>1508114.897549741</v>
      </c>
      <c r="N543" s="305">
        <v>10</v>
      </c>
      <c r="O543" s="450">
        <v>1583654.2632145074</v>
      </c>
      <c r="P543" s="304">
        <v>10</v>
      </c>
      <c r="Q543" s="343">
        <f t="shared" si="37"/>
        <v>7118892.3254277632</v>
      </c>
    </row>
    <row r="544" spans="1:17" ht="24" x14ac:dyDescent="0.2">
      <c r="A544" s="227" t="s">
        <v>2160</v>
      </c>
      <c r="B544" s="228" t="s">
        <v>2162</v>
      </c>
      <c r="C544" s="229" t="s">
        <v>3292</v>
      </c>
      <c r="D544" s="229">
        <v>100</v>
      </c>
      <c r="E544" s="304">
        <v>100</v>
      </c>
      <c r="F544" s="304">
        <v>100</v>
      </c>
      <c r="G544" s="291">
        <v>560890.05000000005</v>
      </c>
      <c r="H544" s="304">
        <v>100</v>
      </c>
      <c r="I544" s="450">
        <v>591422.68606151873</v>
      </c>
      <c r="J544" s="304">
        <v>100</v>
      </c>
      <c r="K544" s="450">
        <v>629662.99692924949</v>
      </c>
      <c r="L544" s="305">
        <v>100</v>
      </c>
      <c r="M544" s="450">
        <v>667331.0053133287</v>
      </c>
      <c r="N544" s="305">
        <v>100</v>
      </c>
      <c r="O544" s="450">
        <v>700756.68190580932</v>
      </c>
      <c r="P544" s="304">
        <v>500</v>
      </c>
      <c r="Q544" s="403">
        <f t="shared" si="37"/>
        <v>3150063.4202099065</v>
      </c>
    </row>
    <row r="545" spans="1:24" x14ac:dyDescent="0.2">
      <c r="A545" s="303"/>
      <c r="B545" s="228"/>
      <c r="C545" s="229"/>
      <c r="D545" s="229"/>
      <c r="E545" s="229"/>
      <c r="F545" s="229"/>
      <c r="G545" s="265"/>
      <c r="H545" s="229"/>
      <c r="I545" s="230"/>
      <c r="J545" s="229"/>
      <c r="K545" s="230"/>
      <c r="L545" s="229"/>
      <c r="M545" s="230"/>
      <c r="N545" s="229"/>
      <c r="O545" s="230"/>
      <c r="P545" s="229"/>
      <c r="Q545" s="230"/>
    </row>
    <row r="546" spans="1:24" x14ac:dyDescent="0.2">
      <c r="A546" s="340" t="s">
        <v>4367</v>
      </c>
      <c r="B546" s="242"/>
      <c r="C546" s="243"/>
      <c r="D546" s="243"/>
      <c r="E546" s="243"/>
      <c r="F546" s="243"/>
      <c r="G546" s="274">
        <f>SUM(G547:G556)</f>
        <v>2064134.5</v>
      </c>
      <c r="H546" s="311"/>
      <c r="I546" s="274">
        <f>SUM(I547:I556)</f>
        <v>2185497.8187476313</v>
      </c>
      <c r="J546" s="311"/>
      <c r="K546" s="274">
        <f>SUM(K547:K556)</f>
        <v>2317226.1931461571</v>
      </c>
      <c r="L546" s="274"/>
      <c r="M546" s="274">
        <f>SUM(M547:M556)</f>
        <v>2455848.4340860122</v>
      </c>
      <c r="N546" s="274"/>
      <c r="O546" s="274">
        <f>SUM(O547:O556)</f>
        <v>2578858.4469047124</v>
      </c>
      <c r="P546" s="311"/>
      <c r="Q546" s="274">
        <f t="shared" ref="Q546:Q551" si="38">G546+I546+K546+M546+O546</f>
        <v>11601565.392884512</v>
      </c>
    </row>
    <row r="547" spans="1:24" ht="36" x14ac:dyDescent="0.2">
      <c r="A547" s="296" t="s">
        <v>4368</v>
      </c>
      <c r="B547" s="246" t="s">
        <v>3934</v>
      </c>
      <c r="C547" s="256" t="s">
        <v>3292</v>
      </c>
      <c r="D547" s="256">
        <v>100</v>
      </c>
      <c r="E547" s="256">
        <v>100</v>
      </c>
      <c r="F547" s="256">
        <v>100</v>
      </c>
      <c r="G547" s="264">
        <v>241289.5</v>
      </c>
      <c r="H547" s="256">
        <v>100</v>
      </c>
      <c r="I547" s="316">
        <v>244424.346105695</v>
      </c>
      <c r="J547" s="256">
        <v>100</v>
      </c>
      <c r="K547" s="316">
        <v>259156.74322809352</v>
      </c>
      <c r="L547" s="256">
        <v>100</v>
      </c>
      <c r="M547" s="316">
        <v>274660.14492759563</v>
      </c>
      <c r="N547" s="256">
        <v>100</v>
      </c>
      <c r="O547" s="316">
        <v>288417.48739197437</v>
      </c>
      <c r="P547" s="256">
        <v>100</v>
      </c>
      <c r="Q547" s="343">
        <f t="shared" si="38"/>
        <v>1307948.2216533585</v>
      </c>
    </row>
    <row r="548" spans="1:24" ht="60" x14ac:dyDescent="0.2">
      <c r="A548" s="296" t="s">
        <v>3935</v>
      </c>
      <c r="B548" s="253" t="s">
        <v>4272</v>
      </c>
      <c r="C548" s="256" t="s">
        <v>3292</v>
      </c>
      <c r="D548" s="256">
        <v>100</v>
      </c>
      <c r="E548" s="256">
        <v>100</v>
      </c>
      <c r="F548" s="256">
        <v>100</v>
      </c>
      <c r="G548" s="264">
        <v>83350</v>
      </c>
      <c r="H548" s="256">
        <v>100</v>
      </c>
      <c r="I548" s="264">
        <v>87887.244359616627</v>
      </c>
      <c r="J548" s="256">
        <v>100</v>
      </c>
      <c r="K548" s="264">
        <v>93184.547212333477</v>
      </c>
      <c r="L548" s="256">
        <v>100</v>
      </c>
      <c r="M548" s="264">
        <v>98759.078863039991</v>
      </c>
      <c r="N548" s="256">
        <v>100</v>
      </c>
      <c r="O548" s="264">
        <v>103705.78297893418</v>
      </c>
      <c r="P548" s="256">
        <v>100</v>
      </c>
      <c r="Q548" s="343">
        <f t="shared" si="38"/>
        <v>466886.65341392421</v>
      </c>
    </row>
    <row r="549" spans="1:24" ht="48" x14ac:dyDescent="0.2">
      <c r="A549" s="296" t="s">
        <v>4369</v>
      </c>
      <c r="B549" s="253"/>
      <c r="C549" s="256" t="s">
        <v>3292</v>
      </c>
      <c r="D549" s="256">
        <v>100</v>
      </c>
      <c r="E549" s="256">
        <v>100</v>
      </c>
      <c r="F549" s="256">
        <v>100</v>
      </c>
      <c r="G549" s="264">
        <v>84430</v>
      </c>
      <c r="H549" s="256">
        <v>100</v>
      </c>
      <c r="I549" s="264">
        <v>88026.035288331506</v>
      </c>
      <c r="J549" s="256">
        <v>100</v>
      </c>
      <c r="K549" s="264">
        <v>93331.70360509232</v>
      </c>
      <c r="L549" s="256">
        <v>100</v>
      </c>
      <c r="M549" s="264">
        <v>98915.038517644032</v>
      </c>
      <c r="N549" s="256">
        <v>100</v>
      </c>
      <c r="O549" s="264">
        <v>103869.55443448073</v>
      </c>
      <c r="P549" s="256">
        <v>100</v>
      </c>
      <c r="Q549" s="343">
        <f t="shared" si="38"/>
        <v>468572.33184554859</v>
      </c>
    </row>
    <row r="550" spans="1:24" ht="24" x14ac:dyDescent="0.2">
      <c r="A550" s="296" t="s">
        <v>4370</v>
      </c>
      <c r="B550" s="253"/>
      <c r="C550" s="256"/>
      <c r="D550" s="256"/>
      <c r="E550" s="256"/>
      <c r="F550" s="256"/>
      <c r="G550" s="264">
        <v>0</v>
      </c>
      <c r="H550" s="285"/>
      <c r="I550" s="264">
        <v>50000</v>
      </c>
      <c r="J550" s="285"/>
      <c r="K550" s="264">
        <v>53013.692653191727</v>
      </c>
      <c r="L550" s="283"/>
      <c r="M550" s="264">
        <v>56185.103755749835</v>
      </c>
      <c r="N550" s="283"/>
      <c r="O550" s="264">
        <v>58999.337011063471</v>
      </c>
      <c r="P550" s="285"/>
      <c r="Q550" s="343">
        <f t="shared" si="38"/>
        <v>218198.13342000503</v>
      </c>
    </row>
    <row r="551" spans="1:24" ht="36" x14ac:dyDescent="0.2">
      <c r="A551" s="296" t="s">
        <v>3944</v>
      </c>
      <c r="B551" s="253"/>
      <c r="C551" s="256"/>
      <c r="D551" s="256"/>
      <c r="E551" s="256"/>
      <c r="F551" s="256"/>
      <c r="G551" s="264">
        <v>10051</v>
      </c>
      <c r="H551" s="285"/>
      <c r="I551" s="264">
        <v>10598.136689364206</v>
      </c>
      <c r="J551" s="285"/>
      <c r="K551" s="264">
        <v>11236.92722292938</v>
      </c>
      <c r="L551" s="283"/>
      <c r="M551" s="264">
        <v>11909.148190190941</v>
      </c>
      <c r="N551" s="283"/>
      <c r="O551" s="264">
        <v>12505.660764502309</v>
      </c>
      <c r="P551" s="285"/>
      <c r="Q551" s="343">
        <f t="shared" si="38"/>
        <v>56300.872866986836</v>
      </c>
      <c r="T551" s="129">
        <v>395869</v>
      </c>
      <c r="U551" s="129">
        <v>185301.31838676936</v>
      </c>
      <c r="V551" s="129">
        <v>196470.14282374832</v>
      </c>
      <c r="W551" s="129">
        <v>208223.47599275742</v>
      </c>
      <c r="X551" s="129">
        <v>218653.09864190756</v>
      </c>
    </row>
    <row r="552" spans="1:24" ht="48" x14ac:dyDescent="0.2">
      <c r="A552" s="452" t="s">
        <v>149</v>
      </c>
      <c r="B552" s="253" t="s">
        <v>4371</v>
      </c>
      <c r="C552" s="256" t="s">
        <v>3292</v>
      </c>
      <c r="D552" s="256">
        <v>100</v>
      </c>
      <c r="E552" s="256">
        <v>100</v>
      </c>
      <c r="F552" s="256">
        <v>100</v>
      </c>
      <c r="G552" s="264">
        <v>395869</v>
      </c>
      <c r="H552" s="285">
        <v>100</v>
      </c>
      <c r="I552" s="264">
        <v>417418.54274021677</v>
      </c>
      <c r="J552" s="285">
        <v>100</v>
      </c>
      <c r="K552" s="264">
        <v>442577.96665146056</v>
      </c>
      <c r="L552" s="283">
        <v>100</v>
      </c>
      <c r="M552" s="264">
        <v>469054.08266865951</v>
      </c>
      <c r="N552" s="283">
        <v>100</v>
      </c>
      <c r="O552" s="264">
        <v>492548.34555594105</v>
      </c>
      <c r="P552" s="285">
        <v>100</v>
      </c>
      <c r="Q552" s="437">
        <f>G552+I552+K552+M552+O552</f>
        <v>2217467.937616278</v>
      </c>
      <c r="U552" s="129">
        <f>I555*S556</f>
        <v>11168.824436978961</v>
      </c>
      <c r="V552" s="423">
        <f>U552+I555</f>
        <v>196470.14282374832</v>
      </c>
    </row>
    <row r="553" spans="1:24" ht="48" x14ac:dyDescent="0.2">
      <c r="A553" s="296" t="s">
        <v>4372</v>
      </c>
      <c r="B553" s="253" t="s">
        <v>4373</v>
      </c>
      <c r="C553" s="256" t="s">
        <v>3292</v>
      </c>
      <c r="D553" s="256">
        <v>100</v>
      </c>
      <c r="E553" s="256">
        <v>100</v>
      </c>
      <c r="F553" s="256">
        <v>100</v>
      </c>
      <c r="G553" s="264">
        <v>197260</v>
      </c>
      <c r="H553" s="285">
        <v>100</v>
      </c>
      <c r="I553" s="264">
        <v>207998.05425768415</v>
      </c>
      <c r="J553" s="285">
        <v>100</v>
      </c>
      <c r="K553" s="264">
        <v>220534.89841757531</v>
      </c>
      <c r="L553" s="283">
        <v>100</v>
      </c>
      <c r="M553" s="264">
        <v>233727.84518924134</v>
      </c>
      <c r="N553" s="283">
        <v>100</v>
      </c>
      <c r="O553" s="264">
        <v>245434.94601589147</v>
      </c>
      <c r="P553" s="285">
        <v>100</v>
      </c>
      <c r="Q553" s="283">
        <f>G553+I553+K553+M553+O553</f>
        <v>1104955.7438803923</v>
      </c>
      <c r="U553" s="129">
        <f>K555*S556</f>
        <v>11842.012519989195</v>
      </c>
      <c r="V553" s="423">
        <f>U553+V552</f>
        <v>208312.15534373751</v>
      </c>
    </row>
    <row r="554" spans="1:24" ht="36" x14ac:dyDescent="0.2">
      <c r="A554" s="296" t="s">
        <v>2101</v>
      </c>
      <c r="B554" s="253" t="s">
        <v>2103</v>
      </c>
      <c r="C554" s="256" t="s">
        <v>3292</v>
      </c>
      <c r="D554" s="256"/>
      <c r="E554" s="256"/>
      <c r="F554" s="256"/>
      <c r="G554" s="264">
        <v>705000</v>
      </c>
      <c r="H554" s="285"/>
      <c r="I554" s="264">
        <v>713377.41179999697</v>
      </c>
      <c r="J554" s="285"/>
      <c r="K554" s="264">
        <v>756375.41709788865</v>
      </c>
      <c r="L554" s="283"/>
      <c r="M554" s="264">
        <v>801623.67797982215</v>
      </c>
      <c r="N554" s="283"/>
      <c r="O554" s="264">
        <v>841775.88669736462</v>
      </c>
      <c r="P554" s="285"/>
      <c r="Q554" s="437">
        <f>G554+I554+K554+M554+O554</f>
        <v>3818152.3935750728</v>
      </c>
      <c r="U554" s="236">
        <f>G555+U555</f>
        <v>186327.22556817296</v>
      </c>
    </row>
    <row r="555" spans="1:24" ht="36" x14ac:dyDescent="0.2">
      <c r="A555" s="296" t="s">
        <v>4237</v>
      </c>
      <c r="B555" s="253" t="s">
        <v>2343</v>
      </c>
      <c r="C555" s="256" t="s">
        <v>3430</v>
      </c>
      <c r="D555" s="258">
        <v>11280</v>
      </c>
      <c r="E555" s="258">
        <v>14000</v>
      </c>
      <c r="F555" s="258">
        <v>16000</v>
      </c>
      <c r="G555" s="258">
        <v>175735</v>
      </c>
      <c r="H555" s="258">
        <v>16800</v>
      </c>
      <c r="I555" s="258">
        <v>185301.31838676936</v>
      </c>
      <c r="J555" s="258">
        <v>17640</v>
      </c>
      <c r="K555" s="258">
        <v>196470.14282374832</v>
      </c>
      <c r="L555" s="258">
        <v>18520</v>
      </c>
      <c r="M555" s="258">
        <v>208223.47599275742</v>
      </c>
      <c r="N555" s="258">
        <v>19450</v>
      </c>
      <c r="O555" s="258">
        <v>218653.09864190756</v>
      </c>
      <c r="P555" s="258">
        <v>88410</v>
      </c>
      <c r="Q555" s="437">
        <f>G555+I555+K555+M555+O555</f>
        <v>984383.0358451826</v>
      </c>
      <c r="S555" s="453">
        <f>(K555-I555)/I555</f>
        <v>6.0273853063834558E-2</v>
      </c>
      <c r="T555" s="225">
        <f>S555*100</f>
        <v>6.0273853063834562</v>
      </c>
      <c r="U555" s="236">
        <f>G555*S555</f>
        <v>10592.225568172966</v>
      </c>
    </row>
    <row r="556" spans="1:24" ht="48" x14ac:dyDescent="0.2">
      <c r="A556" s="296" t="s">
        <v>2022</v>
      </c>
      <c r="B556" s="246" t="s">
        <v>2024</v>
      </c>
      <c r="C556" s="256" t="s">
        <v>3292</v>
      </c>
      <c r="D556" s="256">
        <v>100</v>
      </c>
      <c r="E556" s="256">
        <v>100</v>
      </c>
      <c r="F556" s="256">
        <v>100</v>
      </c>
      <c r="G556" s="264">
        <v>171150</v>
      </c>
      <c r="H556" s="285">
        <v>100</v>
      </c>
      <c r="I556" s="264">
        <v>180466.72911995661</v>
      </c>
      <c r="J556" s="285">
        <v>100</v>
      </c>
      <c r="K556" s="264">
        <v>191344.15423384373</v>
      </c>
      <c r="L556" s="283">
        <v>100</v>
      </c>
      <c r="M556" s="264">
        <v>202790.83800131126</v>
      </c>
      <c r="N556" s="283">
        <v>100</v>
      </c>
      <c r="O556" s="264">
        <v>212948.34741265245</v>
      </c>
      <c r="P556" s="285">
        <v>100</v>
      </c>
      <c r="Q556" s="437">
        <f>G556+I556+K556+M556+O556</f>
        <v>958700.06876776402</v>
      </c>
      <c r="S556" s="133">
        <v>6.0273853063834558E-2</v>
      </c>
      <c r="T556" s="133">
        <v>6.0273853063834562</v>
      </c>
      <c r="U556" s="133">
        <v>23860.549938527121</v>
      </c>
    </row>
    <row r="557" spans="1:24" x14ac:dyDescent="0.2">
      <c r="A557" s="303"/>
      <c r="B557" s="228"/>
      <c r="C557" s="229"/>
      <c r="D557" s="229"/>
      <c r="E557" s="229"/>
      <c r="F557" s="229"/>
      <c r="G557" s="265"/>
      <c r="H557" s="229"/>
      <c r="I557" s="230"/>
      <c r="J557" s="229"/>
      <c r="K557" s="230"/>
      <c r="L557" s="229"/>
      <c r="M557" s="230"/>
      <c r="N557" s="229"/>
      <c r="O557" s="230"/>
      <c r="P557" s="229"/>
      <c r="Q557" s="230"/>
      <c r="U557" s="129">
        <f>V553*S556</f>
        <v>12555.776242599113</v>
      </c>
      <c r="V557" s="423">
        <f>V553+U557</f>
        <v>220867.93158633664</v>
      </c>
    </row>
    <row r="558" spans="1:24" ht="36" x14ac:dyDescent="0.2">
      <c r="A558" s="340" t="s">
        <v>3336</v>
      </c>
      <c r="B558" s="242"/>
      <c r="C558" s="243"/>
      <c r="D558" s="243"/>
      <c r="E558" s="243"/>
      <c r="F558" s="243"/>
      <c r="G558" s="244">
        <f>SUM(G559:G566)</f>
        <v>3516615.6460000002</v>
      </c>
      <c r="H558" s="454"/>
      <c r="I558" s="244">
        <f>SUM(I559:I566)</f>
        <v>5202853.2627312094</v>
      </c>
      <c r="J558" s="454"/>
      <c r="K558" s="244">
        <f>SUM(K559:K566)</f>
        <v>5593333.2212578841</v>
      </c>
      <c r="L558" s="455"/>
      <c r="M558" s="244">
        <f>SUM(M559:M566)</f>
        <v>6773693.7355784783</v>
      </c>
      <c r="N558" s="455"/>
      <c r="O558" s="244">
        <f>SUM(O559:O566)</f>
        <v>7702800.3078216389</v>
      </c>
      <c r="P558" s="454"/>
      <c r="Q558" s="244">
        <f>SUM(Q559:Q566)</f>
        <v>28789296.173389211</v>
      </c>
      <c r="R558" s="456"/>
    </row>
    <row r="559" spans="1:24" ht="36" x14ac:dyDescent="0.2">
      <c r="A559" s="245" t="s">
        <v>3933</v>
      </c>
      <c r="B559" s="246" t="s">
        <v>3934</v>
      </c>
      <c r="C559" s="349" t="s">
        <v>3292</v>
      </c>
      <c r="D559" s="248">
        <v>100</v>
      </c>
      <c r="E559" s="248">
        <v>100</v>
      </c>
      <c r="F559" s="248">
        <v>100</v>
      </c>
      <c r="G559" s="264">
        <v>507819.1</v>
      </c>
      <c r="H559" s="248">
        <v>100</v>
      </c>
      <c r="I559" s="264">
        <v>535462.7634334804</v>
      </c>
      <c r="J559" s="248">
        <v>100</v>
      </c>
      <c r="K559" s="264">
        <v>570084.80789401464</v>
      </c>
      <c r="L559" s="248">
        <v>100</v>
      </c>
      <c r="M559" s="264">
        <v>604188.70065587689</v>
      </c>
      <c r="N559" s="248">
        <v>100</v>
      </c>
      <c r="O559" s="264">
        <v>634451.66753162118</v>
      </c>
      <c r="P559" s="248">
        <v>100</v>
      </c>
      <c r="Q559" s="283">
        <f t="shared" ref="Q559:Q566" si="39">G559+I559+K559+M559+O559</f>
        <v>2852007.0395149929</v>
      </c>
    </row>
    <row r="560" spans="1:24" ht="60" x14ac:dyDescent="0.2">
      <c r="A560" s="245" t="s">
        <v>3935</v>
      </c>
      <c r="B560" s="246" t="s">
        <v>3936</v>
      </c>
      <c r="C560" s="349" t="s">
        <v>3292</v>
      </c>
      <c r="D560" s="248">
        <v>100</v>
      </c>
      <c r="E560" s="248">
        <v>100</v>
      </c>
      <c r="F560" s="248">
        <v>100</v>
      </c>
      <c r="G560" s="264">
        <v>170307.6</v>
      </c>
      <c r="H560" s="248">
        <v>100</v>
      </c>
      <c r="I560" s="264">
        <v>179578.47219555904</v>
      </c>
      <c r="J560" s="248">
        <v>100</v>
      </c>
      <c r="K560" s="264">
        <v>191189.68827460543</v>
      </c>
      <c r="L560" s="248">
        <v>100</v>
      </c>
      <c r="M560" s="264">
        <v>202627.13150375953</v>
      </c>
      <c r="N560" s="248">
        <v>100</v>
      </c>
      <c r="O560" s="264">
        <v>212776.44108563135</v>
      </c>
      <c r="P560" s="248">
        <v>100</v>
      </c>
      <c r="Q560" s="283">
        <f t="shared" si="39"/>
        <v>956479.33305955539</v>
      </c>
    </row>
    <row r="561" spans="1:17" ht="36" x14ac:dyDescent="0.2">
      <c r="A561" s="245" t="s">
        <v>3940</v>
      </c>
      <c r="B561" s="246" t="s">
        <v>3941</v>
      </c>
      <c r="C561" s="349" t="s">
        <v>3292</v>
      </c>
      <c r="D561" s="248">
        <v>65</v>
      </c>
      <c r="E561" s="248">
        <v>69</v>
      </c>
      <c r="F561" s="248">
        <v>76</v>
      </c>
      <c r="G561" s="264">
        <v>20000</v>
      </c>
      <c r="H561" s="248">
        <v>85</v>
      </c>
      <c r="I561" s="264">
        <v>21088.720902127563</v>
      </c>
      <c r="J561" s="248">
        <v>100</v>
      </c>
      <c r="K561" s="264">
        <v>22452.279084973943</v>
      </c>
      <c r="L561" s="248">
        <v>100</v>
      </c>
      <c r="M561" s="264">
        <v>23795.430327684673</v>
      </c>
      <c r="N561" s="248">
        <v>100</v>
      </c>
      <c r="O561" s="264">
        <v>24987.310147712884</v>
      </c>
      <c r="P561" s="248">
        <v>100</v>
      </c>
      <c r="Q561" s="283">
        <f t="shared" si="39"/>
        <v>112323.74046249906</v>
      </c>
    </row>
    <row r="562" spans="1:17" ht="48" x14ac:dyDescent="0.2">
      <c r="A562" s="245" t="s">
        <v>4131</v>
      </c>
      <c r="B562" s="246" t="s">
        <v>4076</v>
      </c>
      <c r="C562" s="247" t="s">
        <v>4077</v>
      </c>
      <c r="D562" s="248" t="s">
        <v>2179</v>
      </c>
      <c r="E562" s="248" t="s">
        <v>2179</v>
      </c>
      <c r="F562" s="248" t="s">
        <v>2179</v>
      </c>
      <c r="G562" s="264">
        <v>91595</v>
      </c>
      <c r="H562" s="258" t="s">
        <v>82</v>
      </c>
      <c r="I562" s="264">
        <v>96581.069551518711</v>
      </c>
      <c r="J562" s="258" t="s">
        <v>82</v>
      </c>
      <c r="K562" s="264">
        <v>102825.82513940941</v>
      </c>
      <c r="L562" s="258" t="s">
        <v>82</v>
      </c>
      <c r="M562" s="264">
        <v>108977.12204321389</v>
      </c>
      <c r="N562" s="258" t="s">
        <v>82</v>
      </c>
      <c r="O562" s="264">
        <v>114435.63364898808</v>
      </c>
      <c r="P562" s="258" t="s">
        <v>82</v>
      </c>
      <c r="Q562" s="283">
        <f t="shared" si="39"/>
        <v>514414.65038313007</v>
      </c>
    </row>
    <row r="563" spans="1:17" ht="36" x14ac:dyDescent="0.2">
      <c r="A563" s="246" t="s">
        <v>3944</v>
      </c>
      <c r="B563" s="246" t="s">
        <v>3941</v>
      </c>
      <c r="C563" s="259" t="s">
        <v>3292</v>
      </c>
      <c r="D563" s="248">
        <v>100</v>
      </c>
      <c r="E563" s="248">
        <v>100</v>
      </c>
      <c r="F563" s="248">
        <v>100</v>
      </c>
      <c r="G563" s="264">
        <v>10940</v>
      </c>
      <c r="H563" s="258">
        <v>100</v>
      </c>
      <c r="I563" s="264">
        <v>11535.530333463777</v>
      </c>
      <c r="J563" s="256">
        <v>100</v>
      </c>
      <c r="K563" s="264">
        <v>12281.396659480748</v>
      </c>
      <c r="L563" s="257">
        <v>100</v>
      </c>
      <c r="M563" s="264">
        <v>13016.100389243518</v>
      </c>
      <c r="N563" s="257">
        <v>100</v>
      </c>
      <c r="O563" s="264">
        <v>13668.058650798948</v>
      </c>
      <c r="P563" s="256">
        <v>100</v>
      </c>
      <c r="Q563" s="283">
        <f t="shared" si="39"/>
        <v>61441.086032986997</v>
      </c>
    </row>
    <row r="564" spans="1:17" ht="36" x14ac:dyDescent="0.2">
      <c r="A564" s="245" t="s">
        <v>149</v>
      </c>
      <c r="B564" s="246" t="s">
        <v>4374</v>
      </c>
      <c r="C564" s="247" t="s">
        <v>3292</v>
      </c>
      <c r="D564" s="248">
        <v>70</v>
      </c>
      <c r="E564" s="248">
        <v>73</v>
      </c>
      <c r="F564" s="248">
        <v>76</v>
      </c>
      <c r="G564" s="264">
        <v>123332</v>
      </c>
      <c r="H564" s="258">
        <v>82</v>
      </c>
      <c r="I564" s="264">
        <v>130045.70631505983</v>
      </c>
      <c r="J564" s="256">
        <v>87</v>
      </c>
      <c r="K564" s="264">
        <v>138454.2242054003</v>
      </c>
      <c r="L564" s="256">
        <v>93</v>
      </c>
      <c r="M564" s="264">
        <v>146736.9006587003</v>
      </c>
      <c r="N564" s="256">
        <v>98</v>
      </c>
      <c r="O564" s="264">
        <v>154086.74675688622</v>
      </c>
      <c r="P564" s="256">
        <v>98</v>
      </c>
      <c r="Q564" s="283">
        <f t="shared" si="39"/>
        <v>692655.57793604664</v>
      </c>
    </row>
    <row r="565" spans="1:17" ht="48" x14ac:dyDescent="0.2">
      <c r="A565" s="245" t="s">
        <v>576</v>
      </c>
      <c r="B565" s="246" t="s">
        <v>2265</v>
      </c>
      <c r="C565" s="259" t="s">
        <v>3307</v>
      </c>
      <c r="D565" s="248">
        <v>3</v>
      </c>
      <c r="E565" s="248">
        <v>3</v>
      </c>
      <c r="F565" s="248">
        <v>3</v>
      </c>
      <c r="G565" s="264">
        <v>2476568</v>
      </c>
      <c r="H565" s="258">
        <v>3</v>
      </c>
      <c r="I565" s="264">
        <v>3447121</v>
      </c>
      <c r="J565" s="256">
        <v>4</v>
      </c>
      <c r="K565" s="264">
        <v>3980725</v>
      </c>
      <c r="L565" s="257">
        <v>4</v>
      </c>
      <c r="M565" s="264">
        <v>4992303</v>
      </c>
      <c r="N565" s="257">
        <v>4</v>
      </c>
      <c r="O565" s="264">
        <v>5739104</v>
      </c>
      <c r="P565" s="256">
        <v>4</v>
      </c>
      <c r="Q565" s="283">
        <f t="shared" si="39"/>
        <v>20635821</v>
      </c>
    </row>
    <row r="566" spans="1:17" ht="84" x14ac:dyDescent="0.2">
      <c r="A566" s="245" t="s">
        <v>1949</v>
      </c>
      <c r="B566" s="246" t="s">
        <v>1951</v>
      </c>
      <c r="C566" s="259" t="s">
        <v>3292</v>
      </c>
      <c r="D566" s="248" t="s">
        <v>4375</v>
      </c>
      <c r="E566" s="248" t="s">
        <v>4376</v>
      </c>
      <c r="F566" s="248">
        <v>100</v>
      </c>
      <c r="G566" s="264">
        <v>116053.946</v>
      </c>
      <c r="H566" s="258">
        <v>100</v>
      </c>
      <c r="I566" s="264">
        <v>781440</v>
      </c>
      <c r="J566" s="256">
        <v>100</v>
      </c>
      <c r="K566" s="264">
        <v>575320</v>
      </c>
      <c r="L566" s="257">
        <v>100</v>
      </c>
      <c r="M566" s="264">
        <v>682049.35</v>
      </c>
      <c r="N566" s="257">
        <v>100</v>
      </c>
      <c r="O566" s="264">
        <v>809290.45</v>
      </c>
      <c r="P566" s="256">
        <v>100</v>
      </c>
      <c r="Q566" s="283">
        <f t="shared" si="39"/>
        <v>2964153.7460000003</v>
      </c>
    </row>
    <row r="567" spans="1:17" x14ac:dyDescent="0.2">
      <c r="A567" s="227"/>
      <c r="B567" s="228"/>
      <c r="C567" s="353"/>
      <c r="D567" s="353"/>
      <c r="E567" s="353"/>
      <c r="F567" s="295"/>
      <c r="G567" s="295"/>
      <c r="H567" s="293"/>
      <c r="I567" s="305"/>
      <c r="J567" s="293"/>
      <c r="K567" s="305"/>
      <c r="L567" s="291"/>
      <c r="M567" s="305"/>
      <c r="N567" s="291"/>
      <c r="O567" s="304"/>
      <c r="P567" s="293"/>
      <c r="Q567" s="305"/>
    </row>
    <row r="568" spans="1:17" x14ac:dyDescent="0.2">
      <c r="A568" s="340" t="s">
        <v>4377</v>
      </c>
      <c r="B568" s="242"/>
      <c r="C568" s="243"/>
      <c r="D568" s="243"/>
      <c r="E568" s="243"/>
      <c r="F568" s="243"/>
      <c r="G568" s="244">
        <f>SUM(G569:G586)</f>
        <v>8854492</v>
      </c>
      <c r="H568" s="457"/>
      <c r="I568" s="336">
        <f>SUM(I569:I586)</f>
        <v>9654596</v>
      </c>
      <c r="J568" s="457"/>
      <c r="K568" s="336">
        <f>SUM(K569:K586)</f>
        <v>10001197</v>
      </c>
      <c r="L568" s="336"/>
      <c r="M568" s="336">
        <f>SUM(M569:M586)</f>
        <v>10360238</v>
      </c>
      <c r="N568" s="336"/>
      <c r="O568" s="336">
        <f>SUM(O569:O586)</f>
        <v>10732168</v>
      </c>
      <c r="P568" s="457"/>
      <c r="Q568" s="336">
        <f>SUM(Q569:Q586)</f>
        <v>49602691</v>
      </c>
    </row>
    <row r="569" spans="1:17" ht="36" x14ac:dyDescent="0.2">
      <c r="A569" s="299" t="s">
        <v>3933</v>
      </c>
      <c r="B569" s="299" t="s">
        <v>3934</v>
      </c>
      <c r="C569" s="304" t="s">
        <v>3292</v>
      </c>
      <c r="D569" s="304">
        <v>100</v>
      </c>
      <c r="E569" s="304">
        <v>100</v>
      </c>
      <c r="F569" s="304">
        <v>100</v>
      </c>
      <c r="G569" s="291">
        <v>507589</v>
      </c>
      <c r="H569" s="304">
        <v>100</v>
      </c>
      <c r="I569" s="403">
        <v>515220</v>
      </c>
      <c r="J569" s="304">
        <v>100</v>
      </c>
      <c r="K569" s="403">
        <v>533717</v>
      </c>
      <c r="L569" s="304">
        <v>100</v>
      </c>
      <c r="M569" s="403">
        <v>552877</v>
      </c>
      <c r="N569" s="304">
        <v>100</v>
      </c>
      <c r="O569" s="403">
        <v>572725</v>
      </c>
      <c r="P569" s="304">
        <v>100</v>
      </c>
      <c r="Q569" s="343">
        <f t="shared" ref="Q569:Q586" si="40">G569+I569+K569+M569+O569</f>
        <v>2682128</v>
      </c>
    </row>
    <row r="570" spans="1:17" ht="60" x14ac:dyDescent="0.2">
      <c r="A570" s="299" t="s">
        <v>3935</v>
      </c>
      <c r="B570" s="299" t="s">
        <v>3936</v>
      </c>
      <c r="C570" s="304" t="s">
        <v>3292</v>
      </c>
      <c r="D570" s="304">
        <v>100</v>
      </c>
      <c r="E570" s="304">
        <v>100</v>
      </c>
      <c r="F570" s="304">
        <v>100</v>
      </c>
      <c r="G570" s="291">
        <v>107424</v>
      </c>
      <c r="H570" s="304">
        <v>100</v>
      </c>
      <c r="I570" s="403">
        <v>110272</v>
      </c>
      <c r="J570" s="304">
        <v>100</v>
      </c>
      <c r="K570" s="403">
        <v>114230</v>
      </c>
      <c r="L570" s="304">
        <v>100</v>
      </c>
      <c r="M570" s="403">
        <v>118331</v>
      </c>
      <c r="N570" s="304">
        <v>100</v>
      </c>
      <c r="O570" s="403">
        <v>122579</v>
      </c>
      <c r="P570" s="304">
        <v>100</v>
      </c>
      <c r="Q570" s="343">
        <f t="shared" si="40"/>
        <v>572836</v>
      </c>
    </row>
    <row r="571" spans="1:17" ht="24" x14ac:dyDescent="0.2">
      <c r="A571" s="299" t="s">
        <v>3937</v>
      </c>
      <c r="B571" s="299" t="s">
        <v>3938</v>
      </c>
      <c r="C571" s="304" t="s">
        <v>3292</v>
      </c>
      <c r="D571" s="304">
        <v>100</v>
      </c>
      <c r="E571" s="304">
        <v>100</v>
      </c>
      <c r="F571" s="304" t="s">
        <v>4086</v>
      </c>
      <c r="G571" s="291">
        <v>0</v>
      </c>
      <c r="H571" s="304">
        <v>100</v>
      </c>
      <c r="I571" s="403">
        <v>100000</v>
      </c>
      <c r="J571" s="304">
        <v>100</v>
      </c>
      <c r="K571" s="403">
        <v>103590</v>
      </c>
      <c r="L571" s="304">
        <v>100</v>
      </c>
      <c r="M571" s="403">
        <v>107309</v>
      </c>
      <c r="N571" s="304">
        <v>100</v>
      </c>
      <c r="O571" s="403">
        <v>111161</v>
      </c>
      <c r="P571" s="304">
        <v>100</v>
      </c>
      <c r="Q571" s="343">
        <f t="shared" si="40"/>
        <v>422060</v>
      </c>
    </row>
    <row r="572" spans="1:17" ht="36" x14ac:dyDescent="0.2">
      <c r="A572" s="299" t="s">
        <v>4378</v>
      </c>
      <c r="B572" s="299" t="s">
        <v>4379</v>
      </c>
      <c r="C572" s="304" t="s">
        <v>3292</v>
      </c>
      <c r="D572" s="304">
        <v>100</v>
      </c>
      <c r="E572" s="304">
        <v>100</v>
      </c>
      <c r="F572" s="304" t="s">
        <v>4086</v>
      </c>
      <c r="G572" s="291">
        <v>0</v>
      </c>
      <c r="H572" s="304">
        <v>100</v>
      </c>
      <c r="I572" s="403">
        <v>52500</v>
      </c>
      <c r="J572" s="304">
        <v>100</v>
      </c>
      <c r="K572" s="403">
        <v>54385</v>
      </c>
      <c r="L572" s="304">
        <v>100</v>
      </c>
      <c r="M572" s="403">
        <v>56337</v>
      </c>
      <c r="N572" s="304">
        <v>100</v>
      </c>
      <c r="O572" s="403">
        <v>58360</v>
      </c>
      <c r="P572" s="304">
        <v>100</v>
      </c>
      <c r="Q572" s="343">
        <f t="shared" si="40"/>
        <v>221582</v>
      </c>
    </row>
    <row r="573" spans="1:17" ht="60" x14ac:dyDescent="0.2">
      <c r="A573" s="299" t="s">
        <v>4131</v>
      </c>
      <c r="B573" s="299" t="s">
        <v>4380</v>
      </c>
      <c r="C573" s="304" t="s">
        <v>3522</v>
      </c>
      <c r="D573" s="304">
        <v>4</v>
      </c>
      <c r="E573" s="304">
        <v>4</v>
      </c>
      <c r="F573" s="304">
        <v>4</v>
      </c>
      <c r="G573" s="291">
        <v>107378</v>
      </c>
      <c r="H573" s="304">
        <v>4</v>
      </c>
      <c r="I573" s="403">
        <v>113223</v>
      </c>
      <c r="J573" s="304">
        <v>4</v>
      </c>
      <c r="K573" s="403">
        <v>117288</v>
      </c>
      <c r="L573" s="304">
        <v>4</v>
      </c>
      <c r="M573" s="403">
        <v>121499</v>
      </c>
      <c r="N573" s="304">
        <v>4</v>
      </c>
      <c r="O573" s="403">
        <v>125860</v>
      </c>
      <c r="P573" s="304">
        <v>4</v>
      </c>
      <c r="Q573" s="343">
        <f t="shared" si="40"/>
        <v>585248</v>
      </c>
    </row>
    <row r="574" spans="1:17" ht="36" x14ac:dyDescent="0.2">
      <c r="A574" s="299" t="s">
        <v>3944</v>
      </c>
      <c r="B574" s="299" t="s">
        <v>3945</v>
      </c>
      <c r="C574" s="304" t="s">
        <v>3522</v>
      </c>
      <c r="D574" s="304">
        <v>1</v>
      </c>
      <c r="E574" s="304">
        <v>1</v>
      </c>
      <c r="F574" s="304">
        <v>1</v>
      </c>
      <c r="G574" s="291">
        <v>14678</v>
      </c>
      <c r="H574" s="304">
        <v>1</v>
      </c>
      <c r="I574" s="403">
        <v>15477</v>
      </c>
      <c r="J574" s="304">
        <v>1</v>
      </c>
      <c r="K574" s="403">
        <v>16033</v>
      </c>
      <c r="L574" s="304">
        <v>1</v>
      </c>
      <c r="M574" s="403">
        <v>16608</v>
      </c>
      <c r="N574" s="304">
        <v>1</v>
      </c>
      <c r="O574" s="403">
        <v>17204</v>
      </c>
      <c r="P574" s="304">
        <v>1</v>
      </c>
      <c r="Q574" s="343">
        <f t="shared" si="40"/>
        <v>80000</v>
      </c>
    </row>
    <row r="575" spans="1:17" ht="48" x14ac:dyDescent="0.2">
      <c r="A575" s="299" t="s">
        <v>2201</v>
      </c>
      <c r="B575" s="299" t="s">
        <v>4381</v>
      </c>
      <c r="C575" s="304" t="s">
        <v>3292</v>
      </c>
      <c r="D575" s="304">
        <v>100</v>
      </c>
      <c r="E575" s="304">
        <v>100</v>
      </c>
      <c r="F575" s="304">
        <v>100</v>
      </c>
      <c r="G575" s="291">
        <v>6598592.5</v>
      </c>
      <c r="H575" s="304">
        <v>100</v>
      </c>
      <c r="I575" s="403">
        <v>6657794</v>
      </c>
      <c r="J575" s="304">
        <v>100</v>
      </c>
      <c r="K575" s="403">
        <v>6896809</v>
      </c>
      <c r="L575" s="304">
        <v>100</v>
      </c>
      <c r="M575" s="403">
        <v>7144404</v>
      </c>
      <c r="N575" s="304">
        <v>100</v>
      </c>
      <c r="O575" s="403">
        <v>7400888</v>
      </c>
      <c r="P575" s="304">
        <v>100</v>
      </c>
      <c r="Q575" s="403">
        <f t="shared" si="40"/>
        <v>34698487.5</v>
      </c>
    </row>
    <row r="576" spans="1:17" ht="60" x14ac:dyDescent="0.2">
      <c r="A576" s="299" t="s">
        <v>1830</v>
      </c>
      <c r="B576" s="299" t="s">
        <v>3394</v>
      </c>
      <c r="C576" s="304" t="s">
        <v>3292</v>
      </c>
      <c r="D576" s="304">
        <v>100</v>
      </c>
      <c r="E576" s="304">
        <v>100</v>
      </c>
      <c r="F576" s="304">
        <v>100</v>
      </c>
      <c r="G576" s="291">
        <v>169570.5</v>
      </c>
      <c r="H576" s="304">
        <v>100</v>
      </c>
      <c r="I576" s="403">
        <v>178801</v>
      </c>
      <c r="J576" s="304">
        <v>100</v>
      </c>
      <c r="K576" s="403">
        <v>185220</v>
      </c>
      <c r="L576" s="304">
        <v>100</v>
      </c>
      <c r="M576" s="403">
        <v>191870</v>
      </c>
      <c r="N576" s="304">
        <v>100</v>
      </c>
      <c r="O576" s="403">
        <v>198758</v>
      </c>
      <c r="P576" s="304">
        <v>100</v>
      </c>
      <c r="Q576" s="343">
        <f t="shared" si="40"/>
        <v>924219.5</v>
      </c>
    </row>
    <row r="577" spans="1:18" ht="36" x14ac:dyDescent="0.2">
      <c r="A577" s="299" t="s">
        <v>2187</v>
      </c>
      <c r="B577" s="299" t="s">
        <v>2189</v>
      </c>
      <c r="C577" s="304" t="s">
        <v>3292</v>
      </c>
      <c r="D577" s="304">
        <v>100</v>
      </c>
      <c r="E577" s="304">
        <v>100</v>
      </c>
      <c r="F577" s="304" t="s">
        <v>4086</v>
      </c>
      <c r="G577" s="291">
        <v>0</v>
      </c>
      <c r="H577" s="304">
        <v>100</v>
      </c>
      <c r="I577" s="403">
        <v>175000</v>
      </c>
      <c r="J577" s="304">
        <v>100</v>
      </c>
      <c r="K577" s="403">
        <v>181283</v>
      </c>
      <c r="L577" s="304">
        <v>100</v>
      </c>
      <c r="M577" s="403">
        <v>187791</v>
      </c>
      <c r="N577" s="304">
        <v>100</v>
      </c>
      <c r="O577" s="403">
        <v>194532</v>
      </c>
      <c r="P577" s="304">
        <v>100</v>
      </c>
      <c r="Q577" s="343">
        <f t="shared" si="40"/>
        <v>738606</v>
      </c>
    </row>
    <row r="578" spans="1:18" ht="48" x14ac:dyDescent="0.2">
      <c r="A578" s="299" t="s">
        <v>4382</v>
      </c>
      <c r="B578" s="299" t="s">
        <v>1613</v>
      </c>
      <c r="C578" s="304" t="s">
        <v>3292</v>
      </c>
      <c r="D578" s="304">
        <v>100</v>
      </c>
      <c r="E578" s="304">
        <v>100</v>
      </c>
      <c r="F578" s="304">
        <v>100</v>
      </c>
      <c r="G578" s="291">
        <v>104870</v>
      </c>
      <c r="H578" s="304">
        <v>100</v>
      </c>
      <c r="I578" s="403">
        <v>108579</v>
      </c>
      <c r="J578" s="304">
        <v>100</v>
      </c>
      <c r="K578" s="403">
        <v>112477</v>
      </c>
      <c r="L578" s="304">
        <v>100</v>
      </c>
      <c r="M578" s="403">
        <v>116515</v>
      </c>
      <c r="N578" s="304">
        <v>100</v>
      </c>
      <c r="O578" s="403">
        <v>120697</v>
      </c>
      <c r="P578" s="304">
        <v>100</v>
      </c>
      <c r="Q578" s="343">
        <f t="shared" si="40"/>
        <v>563138</v>
      </c>
    </row>
    <row r="579" spans="1:18" ht="24" x14ac:dyDescent="0.2">
      <c r="A579" s="299" t="s">
        <v>4383</v>
      </c>
      <c r="B579" s="299" t="s">
        <v>4384</v>
      </c>
      <c r="C579" s="304" t="s">
        <v>3292</v>
      </c>
      <c r="D579" s="304">
        <v>75</v>
      </c>
      <c r="E579" s="304">
        <v>75</v>
      </c>
      <c r="F579" s="304" t="s">
        <v>4086</v>
      </c>
      <c r="G579" s="291">
        <v>0</v>
      </c>
      <c r="H579" s="304">
        <v>75</v>
      </c>
      <c r="I579" s="403">
        <v>90000</v>
      </c>
      <c r="J579" s="304">
        <v>75</v>
      </c>
      <c r="K579" s="403">
        <v>93231</v>
      </c>
      <c r="L579" s="304">
        <v>75</v>
      </c>
      <c r="M579" s="403">
        <v>96578</v>
      </c>
      <c r="N579" s="304">
        <v>75</v>
      </c>
      <c r="O579" s="403">
        <v>100045</v>
      </c>
      <c r="P579" s="304">
        <v>75</v>
      </c>
      <c r="Q579" s="343">
        <f t="shared" si="40"/>
        <v>379854</v>
      </c>
    </row>
    <row r="580" spans="1:18" ht="48" x14ac:dyDescent="0.2">
      <c r="A580" s="299" t="s">
        <v>2259</v>
      </c>
      <c r="B580" s="299" t="s">
        <v>4385</v>
      </c>
      <c r="C580" s="304" t="s">
        <v>3292</v>
      </c>
      <c r="D580" s="304">
        <v>100</v>
      </c>
      <c r="E580" s="304">
        <v>100</v>
      </c>
      <c r="F580" s="304">
        <v>100</v>
      </c>
      <c r="G580" s="291">
        <v>311150</v>
      </c>
      <c r="H580" s="304">
        <v>100</v>
      </c>
      <c r="I580" s="403">
        <v>318088</v>
      </c>
      <c r="J580" s="304">
        <v>100</v>
      </c>
      <c r="K580" s="403">
        <v>329507</v>
      </c>
      <c r="L580" s="304">
        <v>100</v>
      </c>
      <c r="M580" s="403">
        <v>341336</v>
      </c>
      <c r="N580" s="304">
        <v>100</v>
      </c>
      <c r="O580" s="403">
        <v>353590</v>
      </c>
      <c r="P580" s="304">
        <v>100</v>
      </c>
      <c r="Q580" s="343">
        <f t="shared" si="40"/>
        <v>1653671</v>
      </c>
    </row>
    <row r="581" spans="1:18" ht="60" x14ac:dyDescent="0.2">
      <c r="A581" s="299" t="s">
        <v>2302</v>
      </c>
      <c r="B581" s="299" t="s">
        <v>2304</v>
      </c>
      <c r="C581" s="304" t="s">
        <v>3292</v>
      </c>
      <c r="D581" s="304">
        <v>100</v>
      </c>
      <c r="E581" s="304">
        <v>100</v>
      </c>
      <c r="F581" s="304">
        <v>100</v>
      </c>
      <c r="G581" s="291">
        <v>27500</v>
      </c>
      <c r="H581" s="304">
        <v>100</v>
      </c>
      <c r="I581" s="403">
        <v>28997</v>
      </c>
      <c r="J581" s="304">
        <v>100</v>
      </c>
      <c r="K581" s="403">
        <v>30038</v>
      </c>
      <c r="L581" s="304">
        <v>100</v>
      </c>
      <c r="M581" s="403">
        <v>31116</v>
      </c>
      <c r="N581" s="304">
        <v>100</v>
      </c>
      <c r="O581" s="403">
        <v>32233</v>
      </c>
      <c r="P581" s="304">
        <v>100</v>
      </c>
      <c r="Q581" s="343">
        <f t="shared" si="40"/>
        <v>149884</v>
      </c>
    </row>
    <row r="582" spans="1:18" ht="36" x14ac:dyDescent="0.2">
      <c r="A582" s="299" t="s">
        <v>4386</v>
      </c>
      <c r="B582" s="299" t="s">
        <v>4387</v>
      </c>
      <c r="C582" s="304" t="s">
        <v>3292</v>
      </c>
      <c r="D582" s="304">
        <v>100</v>
      </c>
      <c r="E582" s="304">
        <v>100</v>
      </c>
      <c r="F582" s="304" t="s">
        <v>4086</v>
      </c>
      <c r="G582" s="291">
        <v>0</v>
      </c>
      <c r="H582" s="304">
        <v>100</v>
      </c>
      <c r="I582" s="403">
        <v>205850</v>
      </c>
      <c r="J582" s="304">
        <v>100</v>
      </c>
      <c r="K582" s="403">
        <v>213240</v>
      </c>
      <c r="L582" s="304">
        <v>100</v>
      </c>
      <c r="M582" s="403">
        <v>220895</v>
      </c>
      <c r="N582" s="304">
        <v>100</v>
      </c>
      <c r="O582" s="403">
        <v>228825</v>
      </c>
      <c r="P582" s="304">
        <v>100</v>
      </c>
      <c r="Q582" s="343">
        <f t="shared" si="40"/>
        <v>868810</v>
      </c>
    </row>
    <row r="583" spans="1:18" ht="60" x14ac:dyDescent="0.2">
      <c r="A583" s="299" t="s">
        <v>4388</v>
      </c>
      <c r="B583" s="299" t="s">
        <v>2253</v>
      </c>
      <c r="C583" s="304" t="s">
        <v>3292</v>
      </c>
      <c r="D583" s="304">
        <v>100</v>
      </c>
      <c r="E583" s="304">
        <v>100</v>
      </c>
      <c r="F583" s="304">
        <v>100</v>
      </c>
      <c r="G583" s="291">
        <v>500000</v>
      </c>
      <c r="H583" s="304">
        <v>100</v>
      </c>
      <c r="I583" s="403">
        <v>517218</v>
      </c>
      <c r="J583" s="304">
        <v>100</v>
      </c>
      <c r="K583" s="403">
        <v>535786</v>
      </c>
      <c r="L583" s="304">
        <v>100</v>
      </c>
      <c r="M583" s="403">
        <v>555021</v>
      </c>
      <c r="N583" s="304">
        <v>100</v>
      </c>
      <c r="O583" s="403">
        <v>574946</v>
      </c>
      <c r="P583" s="304">
        <v>100</v>
      </c>
      <c r="Q583" s="343">
        <f t="shared" si="40"/>
        <v>2682971</v>
      </c>
    </row>
    <row r="584" spans="1:18" ht="36" x14ac:dyDescent="0.2">
      <c r="A584" s="299" t="s">
        <v>2194</v>
      </c>
      <c r="B584" s="299" t="s">
        <v>2196</v>
      </c>
      <c r="C584" s="304" t="s">
        <v>4389</v>
      </c>
      <c r="D584" s="304">
        <v>1</v>
      </c>
      <c r="E584" s="304">
        <v>1</v>
      </c>
      <c r="F584" s="304">
        <v>1</v>
      </c>
      <c r="G584" s="291">
        <v>375740</v>
      </c>
      <c r="H584" s="304">
        <v>1</v>
      </c>
      <c r="I584" s="403">
        <v>376194</v>
      </c>
      <c r="J584" s="304">
        <v>1</v>
      </c>
      <c r="K584" s="403">
        <v>389699</v>
      </c>
      <c r="L584" s="304">
        <v>1</v>
      </c>
      <c r="M584" s="403">
        <v>403689</v>
      </c>
      <c r="N584" s="304">
        <v>1</v>
      </c>
      <c r="O584" s="403">
        <v>418182</v>
      </c>
      <c r="P584" s="304">
        <v>5</v>
      </c>
      <c r="Q584" s="343">
        <f t="shared" si="40"/>
        <v>1963504</v>
      </c>
    </row>
    <row r="585" spans="1:18" ht="36" x14ac:dyDescent="0.2">
      <c r="A585" s="299" t="s">
        <v>1958</v>
      </c>
      <c r="B585" s="299" t="s">
        <v>1960</v>
      </c>
      <c r="C585" s="304" t="s">
        <v>3292</v>
      </c>
      <c r="D585" s="304">
        <v>100</v>
      </c>
      <c r="E585" s="304">
        <v>100</v>
      </c>
      <c r="F585" s="304">
        <v>100</v>
      </c>
      <c r="G585" s="291">
        <v>30000</v>
      </c>
      <c r="H585" s="304">
        <v>100</v>
      </c>
      <c r="I585" s="403">
        <v>31633</v>
      </c>
      <c r="J585" s="304">
        <v>100</v>
      </c>
      <c r="K585" s="403">
        <v>32769</v>
      </c>
      <c r="L585" s="304">
        <v>100</v>
      </c>
      <c r="M585" s="403">
        <v>33945</v>
      </c>
      <c r="N585" s="304">
        <v>100</v>
      </c>
      <c r="O585" s="403">
        <v>35164</v>
      </c>
      <c r="P585" s="304">
        <v>100</v>
      </c>
      <c r="Q585" s="343">
        <f t="shared" si="40"/>
        <v>163511</v>
      </c>
    </row>
    <row r="586" spans="1:18" ht="36" x14ac:dyDescent="0.2">
      <c r="A586" s="299" t="s">
        <v>4390</v>
      </c>
      <c r="B586" s="299" t="s">
        <v>4391</v>
      </c>
      <c r="C586" s="304" t="s">
        <v>3292</v>
      </c>
      <c r="D586" s="304">
        <v>100</v>
      </c>
      <c r="E586" s="304">
        <v>100</v>
      </c>
      <c r="F586" s="304" t="s">
        <v>4086</v>
      </c>
      <c r="G586" s="291">
        <v>0</v>
      </c>
      <c r="H586" s="304">
        <v>100</v>
      </c>
      <c r="I586" s="403">
        <v>59750</v>
      </c>
      <c r="J586" s="304">
        <v>100</v>
      </c>
      <c r="K586" s="403">
        <v>61895</v>
      </c>
      <c r="L586" s="304">
        <v>100</v>
      </c>
      <c r="M586" s="403">
        <v>64117</v>
      </c>
      <c r="N586" s="304">
        <v>100</v>
      </c>
      <c r="O586" s="403">
        <v>66419</v>
      </c>
      <c r="P586" s="304">
        <v>100</v>
      </c>
      <c r="Q586" s="343">
        <f t="shared" si="40"/>
        <v>252181</v>
      </c>
    </row>
    <row r="587" spans="1:18" x14ac:dyDescent="0.2">
      <c r="A587" s="303"/>
      <c r="B587" s="228"/>
      <c r="C587" s="229"/>
      <c r="D587" s="229"/>
      <c r="E587" s="229"/>
      <c r="F587" s="229"/>
      <c r="G587" s="265"/>
      <c r="H587" s="229"/>
      <c r="I587" s="230"/>
      <c r="J587" s="229"/>
      <c r="K587" s="230"/>
      <c r="L587" s="229"/>
      <c r="M587" s="230"/>
      <c r="N587" s="229"/>
      <c r="O587" s="230"/>
      <c r="P587" s="229"/>
      <c r="Q587" s="230"/>
    </row>
    <row r="588" spans="1:18" x14ac:dyDescent="0.2">
      <c r="A588" s="340" t="s">
        <v>3335</v>
      </c>
      <c r="B588" s="242"/>
      <c r="C588" s="243"/>
      <c r="D588" s="243"/>
      <c r="E588" s="243"/>
      <c r="F588" s="243"/>
      <c r="G588" s="244">
        <f>SUM(G589:G596)</f>
        <v>22325680.5</v>
      </c>
      <c r="H588" s="457"/>
      <c r="I588" s="336">
        <f>SUM(I589:I596)</f>
        <v>23541003</v>
      </c>
      <c r="J588" s="457"/>
      <c r="K588" s="336">
        <f>SUM(K589:K596)</f>
        <v>25063121</v>
      </c>
      <c r="L588" s="336"/>
      <c r="M588" s="336">
        <f>SUM(M589:M596)</f>
        <v>26562458</v>
      </c>
      <c r="N588" s="336"/>
      <c r="O588" s="336">
        <f>SUM(O589:O596)</f>
        <v>27892935</v>
      </c>
      <c r="P588" s="457"/>
      <c r="Q588" s="336">
        <f>SUM(Q589:Q596)</f>
        <v>125385197.5</v>
      </c>
      <c r="R588" s="456"/>
    </row>
    <row r="589" spans="1:18" ht="36" x14ac:dyDescent="0.2">
      <c r="A589" s="227" t="s">
        <v>3933</v>
      </c>
      <c r="B589" s="228" t="s">
        <v>3934</v>
      </c>
      <c r="C589" s="304" t="s">
        <v>3292</v>
      </c>
      <c r="D589" s="304">
        <v>98</v>
      </c>
      <c r="E589" s="304">
        <v>98</v>
      </c>
      <c r="F589" s="229">
        <v>100</v>
      </c>
      <c r="G589" s="295">
        <v>2218356.2999999998</v>
      </c>
      <c r="H589" s="229">
        <v>100</v>
      </c>
      <c r="I589" s="347">
        <v>2339115</v>
      </c>
      <c r="J589" s="229">
        <v>100</v>
      </c>
      <c r="K589" s="347">
        <v>2490358</v>
      </c>
      <c r="L589" s="229">
        <v>100</v>
      </c>
      <c r="M589" s="347">
        <v>2639337</v>
      </c>
      <c r="N589" s="229">
        <v>100</v>
      </c>
      <c r="O589" s="347">
        <v>2771538</v>
      </c>
      <c r="P589" s="229">
        <v>100</v>
      </c>
      <c r="Q589" s="403">
        <f t="shared" ref="Q589:Q596" si="41">G589+I589+K589+M589+O589</f>
        <v>12458704.300000001</v>
      </c>
    </row>
    <row r="590" spans="1:18" ht="60" x14ac:dyDescent="0.2">
      <c r="A590" s="458" t="s">
        <v>3935</v>
      </c>
      <c r="B590" s="228" t="s">
        <v>3936</v>
      </c>
      <c r="C590" s="304" t="s">
        <v>3292</v>
      </c>
      <c r="D590" s="304">
        <v>96</v>
      </c>
      <c r="E590" s="304">
        <v>96</v>
      </c>
      <c r="F590" s="304">
        <v>100</v>
      </c>
      <c r="G590" s="295">
        <v>1707600</v>
      </c>
      <c r="H590" s="304">
        <v>100</v>
      </c>
      <c r="I590" s="347">
        <v>1800555</v>
      </c>
      <c r="J590" s="304">
        <v>100</v>
      </c>
      <c r="K590" s="347">
        <v>1916976</v>
      </c>
      <c r="L590" s="304">
        <v>100</v>
      </c>
      <c r="M590" s="347">
        <v>2031654</v>
      </c>
      <c r="N590" s="304">
        <v>100</v>
      </c>
      <c r="O590" s="347">
        <v>2133417</v>
      </c>
      <c r="P590" s="304">
        <v>100</v>
      </c>
      <c r="Q590" s="403">
        <f t="shared" si="41"/>
        <v>9590202</v>
      </c>
    </row>
    <row r="591" spans="1:18" ht="36" x14ac:dyDescent="0.2">
      <c r="A591" s="458" t="s">
        <v>3940</v>
      </c>
      <c r="B591" s="228" t="s">
        <v>4392</v>
      </c>
      <c r="C591" s="304" t="s">
        <v>3292</v>
      </c>
      <c r="D591" s="304">
        <v>98</v>
      </c>
      <c r="E591" s="304">
        <v>97</v>
      </c>
      <c r="F591" s="304">
        <v>100</v>
      </c>
      <c r="G591" s="295">
        <v>54800</v>
      </c>
      <c r="H591" s="304">
        <v>100</v>
      </c>
      <c r="I591" s="347">
        <v>57783</v>
      </c>
      <c r="J591" s="304">
        <v>100</v>
      </c>
      <c r="K591" s="347">
        <v>61519</v>
      </c>
      <c r="L591" s="304">
        <v>100</v>
      </c>
      <c r="M591" s="347">
        <v>65199</v>
      </c>
      <c r="N591" s="304">
        <v>100</v>
      </c>
      <c r="O591" s="347">
        <v>68465</v>
      </c>
      <c r="P591" s="304">
        <v>100</v>
      </c>
      <c r="Q591" s="403">
        <f t="shared" si="41"/>
        <v>307766</v>
      </c>
    </row>
    <row r="592" spans="1:18" ht="48" x14ac:dyDescent="0.2">
      <c r="A592" s="458" t="s">
        <v>3942</v>
      </c>
      <c r="B592" s="459" t="s">
        <v>4393</v>
      </c>
      <c r="C592" s="304" t="s">
        <v>4394</v>
      </c>
      <c r="D592" s="304">
        <v>100</v>
      </c>
      <c r="E592" s="304">
        <v>100</v>
      </c>
      <c r="F592" s="304">
        <v>100</v>
      </c>
      <c r="G592" s="295">
        <v>197800</v>
      </c>
      <c r="H592" s="304">
        <v>100</v>
      </c>
      <c r="I592" s="347">
        <v>208567</v>
      </c>
      <c r="J592" s="304">
        <v>100</v>
      </c>
      <c r="K592" s="347">
        <v>222053</v>
      </c>
      <c r="L592" s="304">
        <v>100</v>
      </c>
      <c r="M592" s="347">
        <v>235337</v>
      </c>
      <c r="N592" s="304">
        <v>100</v>
      </c>
      <c r="O592" s="347">
        <v>247124</v>
      </c>
      <c r="P592" s="304">
        <v>100</v>
      </c>
      <c r="Q592" s="403">
        <f t="shared" si="41"/>
        <v>1110881</v>
      </c>
    </row>
    <row r="593" spans="1:17" ht="36" x14ac:dyDescent="0.2">
      <c r="A593" s="458" t="s">
        <v>4395</v>
      </c>
      <c r="B593" s="460" t="s">
        <v>3945</v>
      </c>
      <c r="C593" s="304" t="s">
        <v>4394</v>
      </c>
      <c r="D593" s="304">
        <v>1</v>
      </c>
      <c r="E593" s="304">
        <v>1</v>
      </c>
      <c r="F593" s="304">
        <v>1</v>
      </c>
      <c r="G593" s="295">
        <v>20537.7</v>
      </c>
      <c r="H593" s="304">
        <v>1</v>
      </c>
      <c r="I593" s="347">
        <v>21656</v>
      </c>
      <c r="J593" s="304">
        <v>1</v>
      </c>
      <c r="K593" s="347">
        <v>23056</v>
      </c>
      <c r="L593" s="304">
        <v>1</v>
      </c>
      <c r="M593" s="347">
        <v>24435</v>
      </c>
      <c r="N593" s="304">
        <v>1</v>
      </c>
      <c r="O593" s="347">
        <v>25659</v>
      </c>
      <c r="P593" s="347">
        <v>5</v>
      </c>
      <c r="Q593" s="403">
        <f>G593+I593+K593+M593+O593</f>
        <v>115343.7</v>
      </c>
    </row>
    <row r="594" spans="1:17" ht="48" x14ac:dyDescent="0.2">
      <c r="A594" s="458" t="s">
        <v>4396</v>
      </c>
      <c r="B594" s="461" t="s">
        <v>2232</v>
      </c>
      <c r="C594" s="304" t="s">
        <v>3292</v>
      </c>
      <c r="D594" s="304">
        <v>98</v>
      </c>
      <c r="E594" s="304">
        <v>98</v>
      </c>
      <c r="F594" s="304">
        <v>100</v>
      </c>
      <c r="G594" s="295">
        <v>7224839</v>
      </c>
      <c r="H594" s="347">
        <v>100</v>
      </c>
      <c r="I594" s="347">
        <v>7618131</v>
      </c>
      <c r="J594" s="347">
        <v>100</v>
      </c>
      <c r="K594" s="347">
        <v>8110705</v>
      </c>
      <c r="L594" s="347">
        <v>100</v>
      </c>
      <c r="M594" s="347">
        <v>8595908</v>
      </c>
      <c r="N594" s="347">
        <v>100</v>
      </c>
      <c r="O594" s="347">
        <v>9026465</v>
      </c>
      <c r="P594" s="347">
        <v>100</v>
      </c>
      <c r="Q594" s="403">
        <v>40576048</v>
      </c>
    </row>
    <row r="595" spans="1:17" ht="48" x14ac:dyDescent="0.2">
      <c r="A595" s="227" t="s">
        <v>3334</v>
      </c>
      <c r="B595" s="459" t="s">
        <v>1946</v>
      </c>
      <c r="C595" s="304" t="s">
        <v>3292</v>
      </c>
      <c r="D595" s="304">
        <v>90</v>
      </c>
      <c r="E595" s="304">
        <v>90</v>
      </c>
      <c r="F595" s="304">
        <v>90</v>
      </c>
      <c r="G595" s="295">
        <v>5951553.96</v>
      </c>
      <c r="H595" s="304">
        <v>90</v>
      </c>
      <c r="I595" s="347">
        <v>6275533</v>
      </c>
      <c r="J595" s="304">
        <v>92</v>
      </c>
      <c r="K595" s="347">
        <v>6681298</v>
      </c>
      <c r="L595" s="304">
        <v>94</v>
      </c>
      <c r="M595" s="347">
        <v>7080989</v>
      </c>
      <c r="N595" s="304">
        <v>97</v>
      </c>
      <c r="O595" s="347">
        <v>7435666</v>
      </c>
      <c r="P595" s="347">
        <v>97</v>
      </c>
      <c r="Q595" s="403">
        <f>G595+I595+K595+M595+O595</f>
        <v>33425039.960000001</v>
      </c>
    </row>
    <row r="596" spans="1:17" ht="60" x14ac:dyDescent="0.2">
      <c r="A596" s="458" t="s">
        <v>4397</v>
      </c>
      <c r="B596" s="459" t="s">
        <v>2042</v>
      </c>
      <c r="C596" s="304" t="s">
        <v>3292</v>
      </c>
      <c r="D596" s="304">
        <v>89</v>
      </c>
      <c r="E596" s="304">
        <v>89</v>
      </c>
      <c r="F596" s="304">
        <v>89</v>
      </c>
      <c r="G596" s="295">
        <v>4950193.54</v>
      </c>
      <c r="H596" s="304">
        <v>89</v>
      </c>
      <c r="I596" s="347">
        <v>5219663</v>
      </c>
      <c r="J596" s="347">
        <v>91</v>
      </c>
      <c r="K596" s="347">
        <v>5557156</v>
      </c>
      <c r="L596" s="347">
        <v>93</v>
      </c>
      <c r="M596" s="347">
        <v>5889599</v>
      </c>
      <c r="N596" s="347">
        <v>96</v>
      </c>
      <c r="O596" s="347">
        <v>6184601</v>
      </c>
      <c r="P596" s="347">
        <v>96</v>
      </c>
      <c r="Q596" s="403">
        <f t="shared" si="41"/>
        <v>27801212.539999999</v>
      </c>
    </row>
    <row r="597" spans="1:17" x14ac:dyDescent="0.2">
      <c r="A597" s="303"/>
      <c r="B597" s="228"/>
      <c r="C597" s="229"/>
      <c r="D597" s="229"/>
      <c r="E597" s="229"/>
      <c r="F597" s="229"/>
      <c r="G597" s="265"/>
      <c r="H597" s="229"/>
      <c r="I597" s="230"/>
      <c r="J597" s="229"/>
      <c r="K597" s="230"/>
      <c r="L597" s="229"/>
      <c r="M597" s="230"/>
      <c r="N597" s="229"/>
      <c r="O597" s="230"/>
      <c r="P597" s="229"/>
      <c r="Q597" s="230"/>
    </row>
    <row r="598" spans="1:17" ht="24" x14ac:dyDescent="0.2">
      <c r="A598" s="340" t="s">
        <v>4398</v>
      </c>
      <c r="B598" s="242"/>
      <c r="C598" s="243"/>
      <c r="D598" s="243"/>
      <c r="E598" s="243"/>
      <c r="F598" s="243"/>
      <c r="G598" s="336">
        <f>SUM(G599:G606)</f>
        <v>1500000</v>
      </c>
      <c r="H598" s="457"/>
      <c r="I598" s="336">
        <f>SUM(I599:I606)</f>
        <v>4602439</v>
      </c>
      <c r="J598" s="457"/>
      <c r="K598" s="336">
        <f>SUM(K599:K606)</f>
        <v>4970634.12</v>
      </c>
      <c r="L598" s="336"/>
      <c r="M598" s="336">
        <f>SUM(M599:M606)</f>
        <v>5368284.8496000003</v>
      </c>
      <c r="N598" s="336"/>
      <c r="O598" s="336">
        <f>SUM(O599:O606)</f>
        <v>5797747.6375679998</v>
      </c>
      <c r="P598" s="457"/>
      <c r="Q598" s="336">
        <f>SUM(Q599:Q606)</f>
        <v>22239105.607168</v>
      </c>
    </row>
    <row r="599" spans="1:17" ht="36" x14ac:dyDescent="0.2">
      <c r="A599" s="227" t="s">
        <v>3933</v>
      </c>
      <c r="B599" s="228" t="s">
        <v>3934</v>
      </c>
      <c r="C599" s="305" t="s">
        <v>3292</v>
      </c>
      <c r="D599" s="304">
        <v>0</v>
      </c>
      <c r="E599" s="304">
        <v>0</v>
      </c>
      <c r="F599" s="229">
        <v>100</v>
      </c>
      <c r="G599" s="291">
        <v>1231200</v>
      </c>
      <c r="H599" s="229">
        <v>100</v>
      </c>
      <c r="I599" s="403">
        <v>340039</v>
      </c>
      <c r="J599" s="229">
        <v>100</v>
      </c>
      <c r="K599" s="403">
        <v>367242.12</v>
      </c>
      <c r="L599" s="229">
        <v>100</v>
      </c>
      <c r="M599" s="403">
        <v>396621.48959999997</v>
      </c>
      <c r="N599" s="229">
        <v>100</v>
      </c>
      <c r="O599" s="403">
        <v>428351.20876799995</v>
      </c>
      <c r="P599" s="229">
        <v>100</v>
      </c>
      <c r="Q599" s="403">
        <f t="shared" ref="Q599:Q606" si="42">G599+I599+K599+M599+O599</f>
        <v>2763453.818368</v>
      </c>
    </row>
    <row r="600" spans="1:17" ht="60" x14ac:dyDescent="0.2">
      <c r="A600" s="227" t="s">
        <v>3935</v>
      </c>
      <c r="B600" s="228" t="s">
        <v>3936</v>
      </c>
      <c r="C600" s="305" t="s">
        <v>3292</v>
      </c>
      <c r="D600" s="304">
        <v>0</v>
      </c>
      <c r="E600" s="304">
        <v>0</v>
      </c>
      <c r="F600" s="304">
        <v>100</v>
      </c>
      <c r="G600" s="291">
        <v>83800</v>
      </c>
      <c r="H600" s="304">
        <v>100</v>
      </c>
      <c r="I600" s="403">
        <v>880000</v>
      </c>
      <c r="J600" s="304">
        <v>100</v>
      </c>
      <c r="K600" s="403">
        <v>950400</v>
      </c>
      <c r="L600" s="304">
        <v>100</v>
      </c>
      <c r="M600" s="403">
        <v>1026432</v>
      </c>
      <c r="N600" s="304">
        <v>100</v>
      </c>
      <c r="O600" s="403">
        <v>1108546.5600000001</v>
      </c>
      <c r="P600" s="304">
        <v>100</v>
      </c>
      <c r="Q600" s="403">
        <f t="shared" si="42"/>
        <v>4049178.56</v>
      </c>
    </row>
    <row r="601" spans="1:17" ht="48" x14ac:dyDescent="0.2">
      <c r="A601" s="227" t="s">
        <v>3942</v>
      </c>
      <c r="B601" s="460" t="s">
        <v>4399</v>
      </c>
      <c r="C601" s="305" t="s">
        <v>4394</v>
      </c>
      <c r="D601" s="304">
        <v>0</v>
      </c>
      <c r="E601" s="304">
        <v>0</v>
      </c>
      <c r="F601" s="304">
        <v>2</v>
      </c>
      <c r="G601" s="291">
        <v>10000</v>
      </c>
      <c r="H601" s="304">
        <v>5</v>
      </c>
      <c r="I601" s="403">
        <v>215350</v>
      </c>
      <c r="J601" s="347">
        <v>5</v>
      </c>
      <c r="K601" s="403">
        <v>232578</v>
      </c>
      <c r="L601" s="347">
        <v>5</v>
      </c>
      <c r="M601" s="403">
        <v>251184.24</v>
      </c>
      <c r="N601" s="347">
        <v>5</v>
      </c>
      <c r="O601" s="403">
        <v>271278.9792</v>
      </c>
      <c r="P601" s="347">
        <v>22</v>
      </c>
      <c r="Q601" s="403">
        <f t="shared" si="42"/>
        <v>980391.21919999993</v>
      </c>
    </row>
    <row r="602" spans="1:17" ht="36" x14ac:dyDescent="0.2">
      <c r="A602" s="227" t="s">
        <v>4395</v>
      </c>
      <c r="B602" s="460" t="s">
        <v>3945</v>
      </c>
      <c r="C602" s="305" t="s">
        <v>4394</v>
      </c>
      <c r="D602" s="304">
        <v>0</v>
      </c>
      <c r="E602" s="304">
        <v>0</v>
      </c>
      <c r="F602" s="304">
        <v>1</v>
      </c>
      <c r="G602" s="291">
        <v>25000</v>
      </c>
      <c r="H602" s="304">
        <v>1</v>
      </c>
      <c r="I602" s="403">
        <v>25850</v>
      </c>
      <c r="J602" s="304">
        <v>1</v>
      </c>
      <c r="K602" s="403">
        <v>27918</v>
      </c>
      <c r="L602" s="304">
        <v>1</v>
      </c>
      <c r="M602" s="403">
        <v>30151.439999999999</v>
      </c>
      <c r="N602" s="304">
        <v>1</v>
      </c>
      <c r="O602" s="403">
        <v>32563.555199999999</v>
      </c>
      <c r="P602" s="347">
        <v>5</v>
      </c>
      <c r="Q602" s="403">
        <f t="shared" si="42"/>
        <v>141482.9952</v>
      </c>
    </row>
    <row r="603" spans="1:17" ht="60" x14ac:dyDescent="0.2">
      <c r="A603" s="245" t="s">
        <v>2316</v>
      </c>
      <c r="B603" s="246" t="s">
        <v>4400</v>
      </c>
      <c r="C603" s="245" t="s">
        <v>3292</v>
      </c>
      <c r="D603" s="248">
        <v>0</v>
      </c>
      <c r="E603" s="248">
        <v>0</v>
      </c>
      <c r="F603" s="248">
        <v>100</v>
      </c>
      <c r="G603" s="264">
        <v>150000</v>
      </c>
      <c r="H603" s="258">
        <v>0</v>
      </c>
      <c r="I603" s="263">
        <v>0</v>
      </c>
      <c r="J603" s="256">
        <v>0</v>
      </c>
      <c r="K603" s="263">
        <v>0</v>
      </c>
      <c r="L603" s="256">
        <v>0</v>
      </c>
      <c r="M603" s="263">
        <v>0</v>
      </c>
      <c r="N603" s="256">
        <v>0</v>
      </c>
      <c r="O603" s="263">
        <v>0</v>
      </c>
      <c r="P603" s="256">
        <v>100</v>
      </c>
      <c r="Q603" s="283">
        <f t="shared" si="42"/>
        <v>150000</v>
      </c>
    </row>
    <row r="604" spans="1:17" ht="48" x14ac:dyDescent="0.2">
      <c r="A604" s="245" t="s">
        <v>2147</v>
      </c>
      <c r="B604" s="246" t="s">
        <v>2149</v>
      </c>
      <c r="C604" s="245" t="s">
        <v>3292</v>
      </c>
      <c r="D604" s="248">
        <v>0</v>
      </c>
      <c r="E604" s="248">
        <v>0</v>
      </c>
      <c r="F604" s="248">
        <v>0</v>
      </c>
      <c r="G604" s="264">
        <v>0</v>
      </c>
      <c r="H604" s="248">
        <v>100</v>
      </c>
      <c r="I604" s="264">
        <v>878000</v>
      </c>
      <c r="J604" s="248">
        <v>100</v>
      </c>
      <c r="K604" s="264">
        <v>948240</v>
      </c>
      <c r="L604" s="248">
        <v>100</v>
      </c>
      <c r="M604" s="264">
        <v>1024099.2</v>
      </c>
      <c r="N604" s="248">
        <v>100</v>
      </c>
      <c r="O604" s="264">
        <v>1106027.1359999999</v>
      </c>
      <c r="P604" s="248">
        <v>100</v>
      </c>
      <c r="Q604" s="283">
        <f t="shared" si="42"/>
        <v>3956366.3360000001</v>
      </c>
    </row>
    <row r="605" spans="1:17" ht="48" x14ac:dyDescent="0.2">
      <c r="A605" s="245" t="s">
        <v>2134</v>
      </c>
      <c r="B605" s="246" t="s">
        <v>2136</v>
      </c>
      <c r="C605" s="245" t="s">
        <v>3292</v>
      </c>
      <c r="D605" s="248">
        <v>0</v>
      </c>
      <c r="E605" s="248">
        <v>0</v>
      </c>
      <c r="F605" s="248">
        <v>0</v>
      </c>
      <c r="G605" s="264">
        <v>0</v>
      </c>
      <c r="H605" s="248">
        <v>100</v>
      </c>
      <c r="I605" s="264">
        <v>888000</v>
      </c>
      <c r="J605" s="248">
        <v>100</v>
      </c>
      <c r="K605" s="264">
        <v>959040</v>
      </c>
      <c r="L605" s="248">
        <v>100</v>
      </c>
      <c r="M605" s="264">
        <v>1035763.2</v>
      </c>
      <c r="N605" s="248">
        <v>100</v>
      </c>
      <c r="O605" s="264">
        <v>1118624.2560000001</v>
      </c>
      <c r="P605" s="248">
        <v>100</v>
      </c>
      <c r="Q605" s="283">
        <f t="shared" si="42"/>
        <v>4001427.4560000002</v>
      </c>
    </row>
    <row r="606" spans="1:17" ht="36" x14ac:dyDescent="0.2">
      <c r="A606" s="245" t="s">
        <v>2066</v>
      </c>
      <c r="B606" s="246" t="s">
        <v>2068</v>
      </c>
      <c r="C606" s="245" t="s">
        <v>3292</v>
      </c>
      <c r="D606" s="248">
        <v>0</v>
      </c>
      <c r="E606" s="248">
        <v>0</v>
      </c>
      <c r="F606" s="248">
        <v>0</v>
      </c>
      <c r="G606" s="264">
        <v>0</v>
      </c>
      <c r="H606" s="248">
        <v>100</v>
      </c>
      <c r="I606" s="264">
        <v>1375200</v>
      </c>
      <c r="J606" s="248">
        <v>100</v>
      </c>
      <c r="K606" s="264">
        <v>1485216</v>
      </c>
      <c r="L606" s="248">
        <v>100</v>
      </c>
      <c r="M606" s="264">
        <v>1604033.28</v>
      </c>
      <c r="N606" s="248">
        <v>100</v>
      </c>
      <c r="O606" s="264">
        <v>1732355.9424000001</v>
      </c>
      <c r="P606" s="248">
        <v>100</v>
      </c>
      <c r="Q606" s="283">
        <f t="shared" si="42"/>
        <v>6196805.2224000003</v>
      </c>
    </row>
    <row r="607" spans="1:17" x14ac:dyDescent="0.2">
      <c r="A607" s="245"/>
      <c r="B607" s="246"/>
      <c r="C607" s="245"/>
      <c r="D607" s="462"/>
      <c r="E607" s="462"/>
      <c r="F607" s="462"/>
      <c r="G607" s="264"/>
      <c r="H607" s="258"/>
      <c r="I607" s="263"/>
      <c r="J607" s="257"/>
      <c r="K607" s="263"/>
      <c r="L607" s="257"/>
      <c r="M607" s="263"/>
      <c r="N607" s="257"/>
      <c r="O607" s="263"/>
      <c r="P607" s="257"/>
      <c r="Q607" s="283"/>
    </row>
    <row r="608" spans="1:17" ht="24" x14ac:dyDescent="0.2">
      <c r="A608" s="241" t="s">
        <v>4401</v>
      </c>
      <c r="B608" s="242"/>
      <c r="C608" s="243"/>
      <c r="D608" s="243"/>
      <c r="E608" s="243"/>
      <c r="F608" s="243"/>
      <c r="G608" s="244">
        <f>G609</f>
        <v>82948714.5</v>
      </c>
      <c r="H608" s="243"/>
      <c r="I608" s="244">
        <f>I609</f>
        <v>88664114.464038044</v>
      </c>
      <c r="J608" s="243"/>
      <c r="K608" s="244">
        <f>K609</f>
        <v>94319384.384691268</v>
      </c>
      <c r="L608" s="243"/>
      <c r="M608" s="244">
        <f>M609</f>
        <v>99890017.832787856</v>
      </c>
      <c r="N608" s="243"/>
      <c r="O608" s="244">
        <f>O609</f>
        <v>104833262.77827942</v>
      </c>
      <c r="P608" s="243"/>
      <c r="Q608" s="244">
        <f>Q609</f>
        <v>470655493.95979655</v>
      </c>
    </row>
    <row r="609" spans="1:17" ht="24" x14ac:dyDescent="0.2">
      <c r="A609" s="340" t="s">
        <v>547</v>
      </c>
      <c r="B609" s="242"/>
      <c r="C609" s="243"/>
      <c r="D609" s="243"/>
      <c r="E609" s="243"/>
      <c r="F609" s="243"/>
      <c r="G609" s="244">
        <f>SUM(G610:G617)</f>
        <v>82948714.5</v>
      </c>
      <c r="H609" s="457"/>
      <c r="I609" s="336">
        <f>SUM(I610:I617)</f>
        <v>88664114.464038044</v>
      </c>
      <c r="J609" s="457"/>
      <c r="K609" s="336">
        <f>SUM(K610:K617)</f>
        <v>94319384.384691268</v>
      </c>
      <c r="L609" s="336"/>
      <c r="M609" s="336">
        <f>SUM(M610:M617)</f>
        <v>99890017.832787856</v>
      </c>
      <c r="N609" s="336"/>
      <c r="O609" s="336">
        <f>SUM(O610:O617)</f>
        <v>104833262.77827942</v>
      </c>
      <c r="P609" s="457"/>
      <c r="Q609" s="336">
        <f>SUM(Q610:Q617)</f>
        <v>470655493.95979655</v>
      </c>
    </row>
    <row r="610" spans="1:17" ht="36" x14ac:dyDescent="0.2">
      <c r="A610" s="303" t="s">
        <v>3933</v>
      </c>
      <c r="B610" s="228" t="s">
        <v>3934</v>
      </c>
      <c r="C610" s="229" t="s">
        <v>3292</v>
      </c>
      <c r="D610" s="416"/>
      <c r="E610" s="229"/>
      <c r="F610" s="304">
        <v>100</v>
      </c>
      <c r="G610" s="301">
        <v>8269581.2999999998</v>
      </c>
      <c r="H610" s="304">
        <v>100</v>
      </c>
      <c r="I610" s="301">
        <v>8719744.6006576605</v>
      </c>
      <c r="J610" s="304">
        <v>100</v>
      </c>
      <c r="K610" s="301">
        <v>9283547.3631740808</v>
      </c>
      <c r="L610" s="304">
        <v>100</v>
      </c>
      <c r="M610" s="301">
        <v>9838912.2831637021</v>
      </c>
      <c r="N610" s="304">
        <v>100</v>
      </c>
      <c r="O610" s="301">
        <v>10331729.636741335</v>
      </c>
      <c r="P610" s="304">
        <v>100</v>
      </c>
      <c r="Q610" s="403">
        <f t="shared" ref="Q610:Q617" si="43">G610+I610+K610+M610+O610</f>
        <v>46443515.183736779</v>
      </c>
    </row>
    <row r="611" spans="1:17" ht="60" x14ac:dyDescent="0.2">
      <c r="A611" s="303" t="s">
        <v>3935</v>
      </c>
      <c r="B611" s="228" t="s">
        <v>4272</v>
      </c>
      <c r="C611" s="229" t="s">
        <v>3292</v>
      </c>
      <c r="D611" s="229"/>
      <c r="E611" s="229"/>
      <c r="F611" s="304">
        <v>100</v>
      </c>
      <c r="G611" s="301">
        <v>7053844</v>
      </c>
      <c r="H611" s="304">
        <v>100</v>
      </c>
      <c r="I611" s="301">
        <f>7437827.37015735-213300</f>
        <v>7224527.3701573499</v>
      </c>
      <c r="J611" s="304">
        <v>100</v>
      </c>
      <c r="K611" s="301">
        <v>7918743.7054934464</v>
      </c>
      <c r="L611" s="304">
        <v>100</v>
      </c>
      <c r="M611" s="301">
        <v>8392462.6722178273</v>
      </c>
      <c r="N611" s="304">
        <v>100</v>
      </c>
      <c r="O611" s="301">
        <f>8812829.38807918-234630</f>
        <v>8578199.3880791795</v>
      </c>
      <c r="P611" s="304">
        <v>100</v>
      </c>
      <c r="Q611" s="403">
        <f t="shared" si="43"/>
        <v>39167777.135947801</v>
      </c>
    </row>
    <row r="612" spans="1:17" ht="48" x14ac:dyDescent="0.2">
      <c r="A612" s="303" t="s">
        <v>3940</v>
      </c>
      <c r="B612" s="228" t="s">
        <v>4402</v>
      </c>
      <c r="C612" s="229" t="s">
        <v>3292</v>
      </c>
      <c r="D612" s="229"/>
      <c r="E612" s="229"/>
      <c r="F612" s="304">
        <v>100</v>
      </c>
      <c r="G612" s="301">
        <v>352264.6</v>
      </c>
      <c r="H612" s="304">
        <v>100</v>
      </c>
      <c r="I612" s="301">
        <v>371440.49165498023</v>
      </c>
      <c r="J612" s="304">
        <v>100</v>
      </c>
      <c r="K612" s="301">
        <v>395457.15554783557</v>
      </c>
      <c r="L612" s="304">
        <v>100</v>
      </c>
      <c r="M612" s="301">
        <v>419114.38731048553</v>
      </c>
      <c r="N612" s="304">
        <v>100</v>
      </c>
      <c r="O612" s="301">
        <v>440107.240713001</v>
      </c>
      <c r="P612" s="304">
        <v>100</v>
      </c>
      <c r="Q612" s="403">
        <f t="shared" si="43"/>
        <v>1978383.8752263023</v>
      </c>
    </row>
    <row r="613" spans="1:17" ht="24" x14ac:dyDescent="0.2">
      <c r="A613" s="463" t="s">
        <v>4403</v>
      </c>
      <c r="B613" s="228"/>
      <c r="C613" s="229"/>
      <c r="D613" s="229"/>
      <c r="E613" s="229"/>
      <c r="F613" s="269"/>
      <c r="G613" s="301">
        <v>0</v>
      </c>
      <c r="H613" s="269"/>
      <c r="I613" s="301">
        <v>213300</v>
      </c>
      <c r="J613" s="269"/>
      <c r="K613" s="301">
        <v>0</v>
      </c>
      <c r="L613" s="301"/>
      <c r="M613" s="301">
        <v>0</v>
      </c>
      <c r="N613" s="301"/>
      <c r="O613" s="301">
        <v>234630</v>
      </c>
      <c r="P613" s="229"/>
      <c r="Q613" s="403">
        <f t="shared" si="43"/>
        <v>447930</v>
      </c>
    </row>
    <row r="614" spans="1:17" ht="60" x14ac:dyDescent="0.2">
      <c r="A614" s="303" t="s">
        <v>4131</v>
      </c>
      <c r="B614" s="228" t="s">
        <v>4404</v>
      </c>
      <c r="C614" s="229" t="s">
        <v>3292</v>
      </c>
      <c r="D614" s="229"/>
      <c r="E614" s="229"/>
      <c r="F614" s="304">
        <v>100</v>
      </c>
      <c r="G614" s="301">
        <v>317243.3</v>
      </c>
      <c r="H614" s="304">
        <v>100</v>
      </c>
      <c r="I614" s="301">
        <v>334512.77058849618</v>
      </c>
      <c r="J614" s="304">
        <v>100</v>
      </c>
      <c r="K614" s="301">
        <v>356141.75547190564</v>
      </c>
      <c r="L614" s="304">
        <v>100</v>
      </c>
      <c r="M614" s="301">
        <v>377447.04210373829</v>
      </c>
      <c r="N614" s="304">
        <v>100</v>
      </c>
      <c r="O614" s="301">
        <v>396352.83646919607</v>
      </c>
      <c r="P614" s="304">
        <v>100</v>
      </c>
      <c r="Q614" s="403">
        <f t="shared" si="43"/>
        <v>1781697.704633336</v>
      </c>
    </row>
    <row r="615" spans="1:17" ht="60" x14ac:dyDescent="0.2">
      <c r="A615" s="303" t="s">
        <v>3944</v>
      </c>
      <c r="B615" s="228" t="s">
        <v>4123</v>
      </c>
      <c r="C615" s="229" t="s">
        <v>3292</v>
      </c>
      <c r="D615" s="229"/>
      <c r="E615" s="229"/>
      <c r="F615" s="304">
        <v>100</v>
      </c>
      <c r="G615" s="301">
        <v>35138</v>
      </c>
      <c r="H615" s="304">
        <v>100</v>
      </c>
      <c r="I615" s="301">
        <v>37050.773752947913</v>
      </c>
      <c r="J615" s="304">
        <v>100</v>
      </c>
      <c r="K615" s="301">
        <v>39446.409124390717</v>
      </c>
      <c r="L615" s="304">
        <v>100</v>
      </c>
      <c r="M615" s="301">
        <v>41806.191542709203</v>
      </c>
      <c r="N615" s="304">
        <v>100</v>
      </c>
      <c r="O615" s="301">
        <v>43900.205198516764</v>
      </c>
      <c r="P615" s="304">
        <v>100</v>
      </c>
      <c r="Q615" s="403">
        <f t="shared" si="43"/>
        <v>197341.57961856463</v>
      </c>
    </row>
    <row r="616" spans="1:17" s="329" customFormat="1" ht="24" x14ac:dyDescent="0.25">
      <c r="A616" s="1079" t="s">
        <v>548</v>
      </c>
      <c r="B616" s="228" t="s">
        <v>4405</v>
      </c>
      <c r="C616" s="366" t="s">
        <v>3292</v>
      </c>
      <c r="D616" s="366"/>
      <c r="E616" s="366"/>
      <c r="F616" s="366">
        <v>37.5</v>
      </c>
      <c r="G616" s="1081">
        <v>66920643.299999997</v>
      </c>
      <c r="H616" s="421">
        <v>41.17647058823529</v>
      </c>
      <c r="I616" s="464">
        <f>70563538.4572266+1200000</f>
        <v>71763538.457226604</v>
      </c>
      <c r="J616" s="421">
        <v>41.17647058823529</v>
      </c>
      <c r="K616" s="464">
        <f>75126047.9958796+1200000</f>
        <v>76326047.995879605</v>
      </c>
      <c r="L616" s="422">
        <v>41.17647058823529</v>
      </c>
      <c r="M616" s="464">
        <f>79620275.2564494+1200000</f>
        <v>80820275.256449401</v>
      </c>
      <c r="N616" s="422">
        <v>44.444444444444443</v>
      </c>
      <c r="O616" s="464">
        <f>83608343.4710782+1200000</f>
        <v>84808343.471078202</v>
      </c>
      <c r="P616" s="421">
        <v>41.09477124183006</v>
      </c>
      <c r="Q616" s="430">
        <f t="shared" si="43"/>
        <v>380638848.4806338</v>
      </c>
    </row>
    <row r="617" spans="1:17" ht="48" x14ac:dyDescent="0.2">
      <c r="A617" s="1080"/>
      <c r="B617" s="228" t="s">
        <v>4406</v>
      </c>
      <c r="C617" s="229" t="s">
        <v>3292</v>
      </c>
      <c r="D617" s="229"/>
      <c r="E617" s="229"/>
      <c r="F617" s="229">
        <v>80</v>
      </c>
      <c r="G617" s="1082"/>
      <c r="H617" s="229">
        <v>90</v>
      </c>
      <c r="I617" s="269">
        <v>0</v>
      </c>
      <c r="J617" s="229">
        <v>90</v>
      </c>
      <c r="K617" s="269">
        <v>0</v>
      </c>
      <c r="L617" s="227">
        <v>90</v>
      </c>
      <c r="M617" s="269">
        <v>0</v>
      </c>
      <c r="N617" s="227">
        <v>90</v>
      </c>
      <c r="O617" s="269">
        <v>0</v>
      </c>
      <c r="P617" s="229">
        <v>88</v>
      </c>
      <c r="Q617" s="269">
        <f t="shared" si="43"/>
        <v>0</v>
      </c>
    </row>
    <row r="618" spans="1:17" x14ac:dyDescent="0.2">
      <c r="A618" s="322"/>
      <c r="B618" s="323"/>
      <c r="C618" s="324"/>
      <c r="D618" s="324"/>
      <c r="E618" s="324"/>
      <c r="F618" s="465"/>
      <c r="G618" s="260"/>
      <c r="H618" s="261"/>
      <c r="I618" s="262"/>
      <c r="J618" s="262"/>
      <c r="K618" s="262"/>
      <c r="L618" s="262"/>
      <c r="M618" s="262"/>
      <c r="N618" s="262"/>
      <c r="O618" s="262"/>
      <c r="P618" s="465"/>
      <c r="Q618" s="466"/>
    </row>
    <row r="619" spans="1:17" x14ac:dyDescent="0.2">
      <c r="A619" s="241" t="s">
        <v>458</v>
      </c>
      <c r="B619" s="242"/>
      <c r="C619" s="243"/>
      <c r="D619" s="243"/>
      <c r="E619" s="243"/>
      <c r="F619" s="243"/>
      <c r="G619" s="244">
        <f>SUM(G620:G626)</f>
        <v>6754161</v>
      </c>
      <c r="H619" s="311"/>
      <c r="I619" s="244">
        <f>SUM(I620:I626)</f>
        <v>7121830.81285174</v>
      </c>
      <c r="J619" s="311"/>
      <c r="K619" s="244">
        <f>SUM(K620:K626)</f>
        <v>7582315.3878423339</v>
      </c>
      <c r="L619" s="274"/>
      <c r="M619" s="244">
        <f>SUM(M620:M626)</f>
        <v>8035908.3748732526</v>
      </c>
      <c r="N619" s="274"/>
      <c r="O619" s="244">
        <f>SUM(O620:O626)</f>
        <v>8438415.7847293299</v>
      </c>
      <c r="P619" s="311"/>
      <c r="Q619" s="244">
        <f>SUM(Q620:Q626)</f>
        <v>37932631.360296659</v>
      </c>
    </row>
    <row r="620" spans="1:17" ht="36" x14ac:dyDescent="0.2">
      <c r="A620" s="303" t="s">
        <v>3933</v>
      </c>
      <c r="B620" s="228" t="s">
        <v>3934</v>
      </c>
      <c r="C620" s="229" t="s">
        <v>3292</v>
      </c>
      <c r="D620" s="416"/>
      <c r="E620" s="229"/>
      <c r="F620" s="306">
        <v>100</v>
      </c>
      <c r="G620" s="301">
        <v>3353211</v>
      </c>
      <c r="H620" s="306">
        <v>100</v>
      </c>
      <c r="I620" s="301">
        <v>3535746.5452472032</v>
      </c>
      <c r="J620" s="306">
        <v>100</v>
      </c>
      <c r="K620" s="301">
        <v>3764361.4601402283</v>
      </c>
      <c r="L620" s="306">
        <v>100</v>
      </c>
      <c r="M620" s="301">
        <v>3989554.936226293</v>
      </c>
      <c r="N620" s="306">
        <v>100</v>
      </c>
      <c r="O620" s="301">
        <v>4189386.1623861231</v>
      </c>
      <c r="P620" s="306">
        <v>100</v>
      </c>
      <c r="Q620" s="403">
        <f t="shared" ref="Q620:Q626" si="44">G620+I620+K620+M620+O620</f>
        <v>18832260.103999846</v>
      </c>
    </row>
    <row r="621" spans="1:17" ht="60" x14ac:dyDescent="0.2">
      <c r="A621" s="303" t="s">
        <v>3935</v>
      </c>
      <c r="B621" s="228" t="s">
        <v>4272</v>
      </c>
      <c r="C621" s="229" t="s">
        <v>3292</v>
      </c>
      <c r="D621" s="229"/>
      <c r="E621" s="229"/>
      <c r="F621" s="304">
        <v>100</v>
      </c>
      <c r="G621" s="301">
        <v>2639450</v>
      </c>
      <c r="H621" s="304">
        <v>100</v>
      </c>
      <c r="I621" s="301">
        <v>2783131.2192560295</v>
      </c>
      <c r="J621" s="304">
        <v>100</v>
      </c>
      <c r="K621" s="301">
        <v>2963083.4015417234</v>
      </c>
      <c r="L621" s="304">
        <v>100</v>
      </c>
      <c r="M621" s="301">
        <v>3140342.4289203654</v>
      </c>
      <c r="N621" s="304">
        <v>100</v>
      </c>
      <c r="O621" s="301">
        <v>3297637.7884690384</v>
      </c>
      <c r="P621" s="304">
        <v>100</v>
      </c>
      <c r="Q621" s="403">
        <f t="shared" si="44"/>
        <v>14823644.838187158</v>
      </c>
    </row>
    <row r="622" spans="1:17" ht="48" x14ac:dyDescent="0.2">
      <c r="A622" s="303" t="s">
        <v>3940</v>
      </c>
      <c r="B622" s="228" t="s">
        <v>4402</v>
      </c>
      <c r="C622" s="229" t="s">
        <v>3292</v>
      </c>
      <c r="D622" s="229"/>
      <c r="E622" s="229"/>
      <c r="F622" s="304">
        <v>100</v>
      </c>
      <c r="G622" s="301">
        <v>9000</v>
      </c>
      <c r="H622" s="304">
        <v>100</v>
      </c>
      <c r="I622" s="301">
        <v>9489.924405957403</v>
      </c>
      <c r="J622" s="304">
        <v>100</v>
      </c>
      <c r="K622" s="301">
        <v>10103.525588238273</v>
      </c>
      <c r="L622" s="304">
        <v>100</v>
      </c>
      <c r="M622" s="301">
        <v>10707.943647458103</v>
      </c>
      <c r="N622" s="304">
        <v>100</v>
      </c>
      <c r="O622" s="301">
        <v>11244.289566470798</v>
      </c>
      <c r="P622" s="304">
        <v>100</v>
      </c>
      <c r="Q622" s="403">
        <f t="shared" si="44"/>
        <v>50545.683208124581</v>
      </c>
    </row>
    <row r="623" spans="1:17" ht="60" x14ac:dyDescent="0.2">
      <c r="A623" s="303" t="s">
        <v>4131</v>
      </c>
      <c r="B623" s="228" t="s">
        <v>4404</v>
      </c>
      <c r="C623" s="229" t="s">
        <v>3292</v>
      </c>
      <c r="D623" s="229"/>
      <c r="E623" s="229"/>
      <c r="F623" s="304">
        <v>100</v>
      </c>
      <c r="G623" s="301">
        <v>113800</v>
      </c>
      <c r="H623" s="304">
        <v>100</v>
      </c>
      <c r="I623" s="301">
        <v>119994.82193310584</v>
      </c>
      <c r="J623" s="304">
        <v>100</v>
      </c>
      <c r="K623" s="301">
        <v>127753.46799350173</v>
      </c>
      <c r="L623" s="304">
        <v>100</v>
      </c>
      <c r="M623" s="301">
        <v>135395.9985645258</v>
      </c>
      <c r="N623" s="304">
        <v>100</v>
      </c>
      <c r="O623" s="301">
        <v>142177.79474048631</v>
      </c>
      <c r="P623" s="304">
        <v>100</v>
      </c>
      <c r="Q623" s="403">
        <f t="shared" si="44"/>
        <v>639122.08323161968</v>
      </c>
    </row>
    <row r="624" spans="1:17" ht="60" x14ac:dyDescent="0.2">
      <c r="A624" s="303" t="s">
        <v>3944</v>
      </c>
      <c r="B624" s="228" t="s">
        <v>4123</v>
      </c>
      <c r="C624" s="229" t="s">
        <v>3292</v>
      </c>
      <c r="D624" s="229"/>
      <c r="E624" s="229"/>
      <c r="F624" s="304">
        <v>100</v>
      </c>
      <c r="G624" s="301">
        <v>20700</v>
      </c>
      <c r="H624" s="304">
        <v>100</v>
      </c>
      <c r="I624" s="301">
        <v>21826.826133702027</v>
      </c>
      <c r="J624" s="304">
        <v>100</v>
      </c>
      <c r="K624" s="301">
        <v>23238.108852948029</v>
      </c>
      <c r="L624" s="304">
        <v>100</v>
      </c>
      <c r="M624" s="301">
        <v>24628.270389153633</v>
      </c>
      <c r="N624" s="304">
        <v>100</v>
      </c>
      <c r="O624" s="301">
        <v>25861.866002882831</v>
      </c>
      <c r="P624" s="304">
        <v>100</v>
      </c>
      <c r="Q624" s="403">
        <f t="shared" si="44"/>
        <v>116255.07137868652</v>
      </c>
    </row>
    <row r="625" spans="1:18" ht="48" x14ac:dyDescent="0.2">
      <c r="A625" s="467" t="s">
        <v>4407</v>
      </c>
      <c r="B625" s="228"/>
      <c r="C625" s="229"/>
      <c r="D625" s="229"/>
      <c r="E625" s="229"/>
      <c r="F625" s="269"/>
      <c r="G625" s="301">
        <v>98000</v>
      </c>
      <c r="H625" s="269"/>
      <c r="I625" s="301">
        <v>103334.73242042506</v>
      </c>
      <c r="J625" s="269"/>
      <c r="K625" s="301">
        <v>110016.16751637233</v>
      </c>
      <c r="L625" s="301"/>
      <c r="M625" s="301">
        <v>116597.60860565491</v>
      </c>
      <c r="N625" s="301"/>
      <c r="O625" s="301">
        <v>122437.81972379313</v>
      </c>
      <c r="P625" s="229"/>
      <c r="Q625" s="403">
        <f t="shared" si="44"/>
        <v>550386.32826624543</v>
      </c>
    </row>
    <row r="626" spans="1:18" ht="48" x14ac:dyDescent="0.2">
      <c r="A626" s="299" t="s">
        <v>459</v>
      </c>
      <c r="B626" s="299" t="s">
        <v>461</v>
      </c>
      <c r="C626" s="306" t="s">
        <v>3372</v>
      </c>
      <c r="D626" s="304"/>
      <c r="E626" s="304"/>
      <c r="F626" s="347">
        <v>35000</v>
      </c>
      <c r="G626" s="291">
        <v>520000</v>
      </c>
      <c r="H626" s="347">
        <v>37000</v>
      </c>
      <c r="I626" s="403">
        <v>548306.74345531664</v>
      </c>
      <c r="J626" s="347">
        <v>39000</v>
      </c>
      <c r="K626" s="403">
        <v>583759.25620932248</v>
      </c>
      <c r="L626" s="347">
        <v>40000</v>
      </c>
      <c r="M626" s="403">
        <v>618681.1885198016</v>
      </c>
      <c r="N626" s="347">
        <v>42000</v>
      </c>
      <c r="O626" s="403">
        <v>649670.063840535</v>
      </c>
      <c r="P626" s="347">
        <v>193000</v>
      </c>
      <c r="Q626" s="403">
        <f t="shared" si="44"/>
        <v>2920417.2520249756</v>
      </c>
    </row>
    <row r="627" spans="1:18" x14ac:dyDescent="0.2">
      <c r="A627" s="227"/>
      <c r="B627" s="228"/>
      <c r="C627" s="229"/>
      <c r="D627" s="229"/>
      <c r="E627" s="229"/>
      <c r="F627" s="229"/>
      <c r="G627" s="260"/>
      <c r="H627" s="261"/>
      <c r="I627" s="262"/>
      <c r="J627" s="262"/>
      <c r="K627" s="262"/>
      <c r="L627" s="262"/>
      <c r="M627" s="262"/>
      <c r="N627" s="262"/>
      <c r="O627" s="262"/>
      <c r="P627" s="229"/>
      <c r="Q627" s="230"/>
    </row>
    <row r="628" spans="1:18" x14ac:dyDescent="0.2">
      <c r="A628" s="237" t="s">
        <v>4408</v>
      </c>
      <c r="B628" s="238"/>
      <c r="C628" s="239"/>
      <c r="D628" s="239"/>
      <c r="E628" s="239"/>
      <c r="F628" s="239"/>
      <c r="G628" s="240">
        <f>+G629</f>
        <v>14413478.5</v>
      </c>
      <c r="H628" s="239"/>
      <c r="I628" s="339">
        <f>+I629</f>
        <v>15198091.265765809</v>
      </c>
      <c r="J628" s="239"/>
      <c r="K628" s="339">
        <f>+K629</f>
        <v>16180772.093363583</v>
      </c>
      <c r="L628" s="239"/>
      <c r="M628" s="339">
        <f>+M629</f>
        <v>17148746.171316553</v>
      </c>
      <c r="N628" s="239"/>
      <c r="O628" s="339">
        <f>+O629</f>
        <v>18007702.879344575</v>
      </c>
      <c r="P628" s="239"/>
      <c r="Q628" s="339">
        <f>+Q629</f>
        <v>80948790.909790516</v>
      </c>
      <c r="R628" s="236">
        <f>O628+M628+K628+I628+G628</f>
        <v>80948790.909790516</v>
      </c>
    </row>
    <row r="629" spans="1:18" x14ac:dyDescent="0.2">
      <c r="A629" s="241" t="s">
        <v>575</v>
      </c>
      <c r="B629" s="242"/>
      <c r="C629" s="243"/>
      <c r="D629" s="243"/>
      <c r="E629" s="243"/>
      <c r="F629" s="243"/>
      <c r="G629" s="290">
        <f>SUM(G630:G643)</f>
        <v>14413478.5</v>
      </c>
      <c r="H629" s="449"/>
      <c r="I629" s="341">
        <f>SUM(I630:I643)</f>
        <v>15198091.265765809</v>
      </c>
      <c r="J629" s="449"/>
      <c r="K629" s="341">
        <f>SUM(K630:K643)</f>
        <v>16180772.093363583</v>
      </c>
      <c r="L629" s="341"/>
      <c r="M629" s="341">
        <f>SUM(M630:M643)</f>
        <v>17148746.171316553</v>
      </c>
      <c r="N629" s="341"/>
      <c r="O629" s="341">
        <f>SUM(O630:O643)</f>
        <v>18007702.879344575</v>
      </c>
      <c r="P629" s="449"/>
      <c r="Q629" s="341">
        <f>SUM(Q630:Q643)</f>
        <v>80948790.909790516</v>
      </c>
    </row>
    <row r="630" spans="1:18" ht="36" x14ac:dyDescent="0.2">
      <c r="A630" s="245" t="s">
        <v>3933</v>
      </c>
      <c r="B630" s="228" t="s">
        <v>4409</v>
      </c>
      <c r="C630" s="256" t="s">
        <v>3292</v>
      </c>
      <c r="D630" s="256">
        <v>0</v>
      </c>
      <c r="E630" s="256">
        <v>53</v>
      </c>
      <c r="F630" s="256">
        <v>60</v>
      </c>
      <c r="G630" s="264">
        <v>2278212.2000000002</v>
      </c>
      <c r="H630" s="256">
        <v>65</v>
      </c>
      <c r="I630" s="392">
        <v>2402229.0620811009</v>
      </c>
      <c r="J630" s="256">
        <v>70</v>
      </c>
      <c r="K630" s="392">
        <v>2557552.8064596243</v>
      </c>
      <c r="L630" s="256">
        <v>75</v>
      </c>
      <c r="M630" s="392">
        <v>2710551.983839062</v>
      </c>
      <c r="N630" s="256">
        <v>80</v>
      </c>
      <c r="O630" s="392">
        <v>2846319.7411851655</v>
      </c>
      <c r="P630" s="256">
        <v>80</v>
      </c>
      <c r="Q630" s="403">
        <f t="shared" ref="Q630:Q635" si="45">G630+I630+K630+M630+O630</f>
        <v>12794865.793564953</v>
      </c>
    </row>
    <row r="631" spans="1:18" ht="36" x14ac:dyDescent="0.2">
      <c r="A631" s="227" t="s">
        <v>3935</v>
      </c>
      <c r="B631" s="228" t="s">
        <v>4409</v>
      </c>
      <c r="C631" s="256" t="s">
        <v>3292</v>
      </c>
      <c r="D631" s="256">
        <v>0</v>
      </c>
      <c r="E631" s="256">
        <v>53</v>
      </c>
      <c r="F631" s="256">
        <v>60</v>
      </c>
      <c r="G631" s="264">
        <v>1056520.3799999999</v>
      </c>
      <c r="H631" s="256">
        <v>65</v>
      </c>
      <c r="I631" s="392">
        <v>1114033.1710614876</v>
      </c>
      <c r="J631" s="256">
        <v>70</v>
      </c>
      <c r="K631" s="392">
        <v>1186064.521536136</v>
      </c>
      <c r="L631" s="256">
        <v>75</v>
      </c>
      <c r="M631" s="392">
        <v>1257017.8546034468</v>
      </c>
      <c r="N631" s="256">
        <v>80</v>
      </c>
      <c r="O631" s="392">
        <v>1319980.1206219736</v>
      </c>
      <c r="P631" s="256">
        <v>80</v>
      </c>
      <c r="Q631" s="403">
        <f t="shared" si="45"/>
        <v>5933616.0478230445</v>
      </c>
    </row>
    <row r="632" spans="1:18" ht="36" x14ac:dyDescent="0.2">
      <c r="A632" s="227" t="s">
        <v>3940</v>
      </c>
      <c r="B632" s="228" t="s">
        <v>4409</v>
      </c>
      <c r="C632" s="256" t="s">
        <v>3292</v>
      </c>
      <c r="D632" s="256">
        <v>0</v>
      </c>
      <c r="E632" s="256">
        <v>53</v>
      </c>
      <c r="F632" s="256">
        <v>60</v>
      </c>
      <c r="G632" s="264">
        <v>2802932</v>
      </c>
      <c r="H632" s="256">
        <v>65</v>
      </c>
      <c r="I632" s="392">
        <v>2955512.5327821104</v>
      </c>
      <c r="J632" s="256">
        <v>70</v>
      </c>
      <c r="K632" s="392">
        <v>3146610.576010209</v>
      </c>
      <c r="L632" s="256">
        <v>75</v>
      </c>
      <c r="M632" s="392">
        <v>3334848.655961893</v>
      </c>
      <c r="N632" s="256">
        <v>80</v>
      </c>
      <c r="O632" s="392">
        <v>3501886.5603474583</v>
      </c>
      <c r="P632" s="256">
        <v>80</v>
      </c>
      <c r="Q632" s="403">
        <f t="shared" si="45"/>
        <v>15741790.325101672</v>
      </c>
    </row>
    <row r="633" spans="1:18" ht="48" x14ac:dyDescent="0.2">
      <c r="A633" s="227" t="s">
        <v>3942</v>
      </c>
      <c r="B633" s="228" t="s">
        <v>4409</v>
      </c>
      <c r="C633" s="256" t="s">
        <v>3292</v>
      </c>
      <c r="D633" s="256">
        <v>0</v>
      </c>
      <c r="E633" s="256">
        <v>53</v>
      </c>
      <c r="F633" s="256">
        <v>60</v>
      </c>
      <c r="G633" s="264">
        <v>244525</v>
      </c>
      <c r="H633" s="256">
        <v>65</v>
      </c>
      <c r="I633" s="392">
        <v>257835.97392963711</v>
      </c>
      <c r="J633" s="256">
        <v>70</v>
      </c>
      <c r="K633" s="392">
        <v>274507.17716266273</v>
      </c>
      <c r="L633" s="256">
        <v>75</v>
      </c>
      <c r="M633" s="392">
        <v>290928.88004385482</v>
      </c>
      <c r="N633" s="256">
        <v>80</v>
      </c>
      <c r="O633" s="392">
        <v>305501.1006934747</v>
      </c>
      <c r="P633" s="256">
        <v>80</v>
      </c>
      <c r="Q633" s="403">
        <f t="shared" si="45"/>
        <v>1373298.1318296294</v>
      </c>
    </row>
    <row r="634" spans="1:18" ht="36" x14ac:dyDescent="0.2">
      <c r="A634" s="227" t="s">
        <v>3944</v>
      </c>
      <c r="B634" s="228" t="s">
        <v>4409</v>
      </c>
      <c r="C634" s="256" t="s">
        <v>3292</v>
      </c>
      <c r="D634" s="256">
        <v>0</v>
      </c>
      <c r="E634" s="256">
        <v>53</v>
      </c>
      <c r="F634" s="256">
        <v>60</v>
      </c>
      <c r="G634" s="264">
        <v>36928</v>
      </c>
      <c r="H634" s="256">
        <v>65</v>
      </c>
      <c r="I634" s="392">
        <v>38938.214273688325</v>
      </c>
      <c r="J634" s="256">
        <v>70</v>
      </c>
      <c r="K634" s="392">
        <v>41455.88810249589</v>
      </c>
      <c r="L634" s="256">
        <v>75</v>
      </c>
      <c r="M634" s="392">
        <v>43935.882557036988</v>
      </c>
      <c r="N634" s="256">
        <v>80</v>
      </c>
      <c r="O634" s="392">
        <v>46136.569456737067</v>
      </c>
      <c r="P634" s="256">
        <v>80</v>
      </c>
      <c r="Q634" s="403">
        <f t="shared" si="45"/>
        <v>207394.55438995827</v>
      </c>
    </row>
    <row r="635" spans="1:18" ht="48" x14ac:dyDescent="0.2">
      <c r="A635" s="1079" t="s">
        <v>4410</v>
      </c>
      <c r="B635" s="267" t="s">
        <v>4411</v>
      </c>
      <c r="C635" s="257" t="s">
        <v>3292</v>
      </c>
      <c r="D635" s="256">
        <v>67</v>
      </c>
      <c r="E635" s="256">
        <v>80</v>
      </c>
      <c r="F635" s="256">
        <v>82</v>
      </c>
      <c r="G635" s="1073">
        <v>3839508.52</v>
      </c>
      <c r="H635" s="256">
        <v>84</v>
      </c>
      <c r="I635" s="1099">
        <v>4048516.1789810425</v>
      </c>
      <c r="J635" s="256">
        <v>86</v>
      </c>
      <c r="K635" s="1099">
        <v>4310285.842008763</v>
      </c>
      <c r="L635" s="256">
        <v>88</v>
      </c>
      <c r="M635" s="1099">
        <v>4568137.8740105852</v>
      </c>
      <c r="N635" s="256">
        <v>90</v>
      </c>
      <c r="O635" s="1099">
        <v>4796949.5102013042</v>
      </c>
      <c r="P635" s="256">
        <v>90</v>
      </c>
      <c r="Q635" s="1087">
        <f t="shared" si="45"/>
        <v>21563397.925201695</v>
      </c>
    </row>
    <row r="636" spans="1:18" ht="48" x14ac:dyDescent="0.2">
      <c r="A636" s="1080"/>
      <c r="B636" s="267" t="s">
        <v>3305</v>
      </c>
      <c r="C636" s="257"/>
      <c r="D636" s="256">
        <v>29</v>
      </c>
      <c r="E636" s="256">
        <v>39.17</v>
      </c>
      <c r="F636" s="256">
        <v>32.17</v>
      </c>
      <c r="G636" s="1074"/>
      <c r="H636" s="256">
        <v>25.17</v>
      </c>
      <c r="I636" s="1100"/>
      <c r="J636" s="256">
        <v>18.170000000000002</v>
      </c>
      <c r="K636" s="1100"/>
      <c r="L636" s="256">
        <v>11.170000000000002</v>
      </c>
      <c r="M636" s="1100"/>
      <c r="N636" s="256">
        <v>4.1700000000000017</v>
      </c>
      <c r="O636" s="1100"/>
      <c r="P636" s="256">
        <v>4.1700000000000017</v>
      </c>
      <c r="Q636" s="1088"/>
    </row>
    <row r="637" spans="1:18" ht="36" x14ac:dyDescent="0.2">
      <c r="A637" s="245" t="s">
        <v>612</v>
      </c>
      <c r="B637" s="228" t="s">
        <v>614</v>
      </c>
      <c r="C637" s="256" t="s">
        <v>3292</v>
      </c>
      <c r="D637" s="362" t="s">
        <v>4412</v>
      </c>
      <c r="E637" s="362" t="s">
        <v>4303</v>
      </c>
      <c r="F637" s="362" t="s">
        <v>4413</v>
      </c>
      <c r="G637" s="326">
        <v>617236.1</v>
      </c>
      <c r="H637" s="256">
        <v>40</v>
      </c>
      <c r="I637" s="392">
        <v>650835.99218088482</v>
      </c>
      <c r="J637" s="362">
        <v>60</v>
      </c>
      <c r="K637" s="392">
        <v>692917.85892604419</v>
      </c>
      <c r="L637" s="362" t="s">
        <v>4414</v>
      </c>
      <c r="M637" s="392">
        <v>734369.93066409056</v>
      </c>
      <c r="N637" s="256">
        <v>100</v>
      </c>
      <c r="O637" s="392">
        <v>771153.49325323617</v>
      </c>
      <c r="P637" s="256">
        <v>100</v>
      </c>
      <c r="Q637" s="403">
        <f>G637+I637+K637+M637+O637</f>
        <v>3466513.3750242558</v>
      </c>
    </row>
    <row r="638" spans="1:18" ht="72" x14ac:dyDescent="0.2">
      <c r="A638" s="245" t="s">
        <v>4415</v>
      </c>
      <c r="B638" s="228" t="s">
        <v>651</v>
      </c>
      <c r="C638" s="256" t="s">
        <v>3292</v>
      </c>
      <c r="D638" s="256" t="s">
        <v>4413</v>
      </c>
      <c r="E638" s="256" t="s">
        <v>4413</v>
      </c>
      <c r="F638" s="256" t="s">
        <v>4416</v>
      </c>
      <c r="G638" s="326">
        <v>110138.8</v>
      </c>
      <c r="H638" s="256" t="s">
        <v>4417</v>
      </c>
      <c r="I638" s="392">
        <v>116134.32068476235</v>
      </c>
      <c r="J638" s="256" t="s">
        <v>4418</v>
      </c>
      <c r="K638" s="392">
        <v>123643.35378420641</v>
      </c>
      <c r="L638" s="256" t="s">
        <v>4419</v>
      </c>
      <c r="M638" s="392">
        <v>131040.00708873986</v>
      </c>
      <c r="N638" s="256">
        <v>100</v>
      </c>
      <c r="O638" s="392">
        <v>137603.61774484601</v>
      </c>
      <c r="P638" s="256">
        <v>100</v>
      </c>
      <c r="Q638" s="403">
        <f>G638+I638+K638+M638+O638</f>
        <v>618560.09930255474</v>
      </c>
    </row>
    <row r="639" spans="1:18" ht="24" x14ac:dyDescent="0.2">
      <c r="A639" s="1079" t="s">
        <v>661</v>
      </c>
      <c r="B639" s="228" t="s">
        <v>3306</v>
      </c>
      <c r="C639" s="229" t="s">
        <v>3307</v>
      </c>
      <c r="D639" s="229" t="s">
        <v>4420</v>
      </c>
      <c r="E639" s="229" t="s">
        <v>4420</v>
      </c>
      <c r="F639" s="229" t="s">
        <v>4420</v>
      </c>
      <c r="G639" s="438">
        <v>453000.6</v>
      </c>
      <c r="H639" s="229" t="s">
        <v>4420</v>
      </c>
      <c r="I639" s="468">
        <v>477660.16109481629</v>
      </c>
      <c r="J639" s="229" t="s">
        <v>4420</v>
      </c>
      <c r="K639" s="468">
        <v>508544.79484303237</v>
      </c>
      <c r="L639" s="229" t="s">
        <v>4420</v>
      </c>
      <c r="M639" s="468">
        <v>538967.21078496776</v>
      </c>
      <c r="N639" s="229" t="s">
        <v>3308</v>
      </c>
      <c r="O639" s="468">
        <v>565963.32446500123</v>
      </c>
      <c r="P639" s="229" t="s">
        <v>3308</v>
      </c>
      <c r="Q639" s="392">
        <f>G639+I639+K639+M639+O639</f>
        <v>2544136.0911878175</v>
      </c>
    </row>
    <row r="640" spans="1:18" ht="36" x14ac:dyDescent="0.2">
      <c r="A640" s="1080"/>
      <c r="B640" s="228" t="s">
        <v>3310</v>
      </c>
      <c r="C640" s="229" t="s">
        <v>3292</v>
      </c>
      <c r="D640" s="229">
        <v>54</v>
      </c>
      <c r="E640" s="229">
        <v>52</v>
      </c>
      <c r="F640" s="229">
        <v>55</v>
      </c>
      <c r="G640" s="440"/>
      <c r="H640" s="229">
        <v>57</v>
      </c>
      <c r="I640" s="469"/>
      <c r="J640" s="229">
        <v>59</v>
      </c>
      <c r="K640" s="469"/>
      <c r="L640" s="229">
        <v>61</v>
      </c>
      <c r="M640" s="469"/>
      <c r="N640" s="229">
        <v>63</v>
      </c>
      <c r="O640" s="469"/>
      <c r="P640" s="229">
        <v>63</v>
      </c>
      <c r="Q640" s="392">
        <f>G640+I640+K640+M640+O640</f>
        <v>0</v>
      </c>
    </row>
    <row r="641" spans="1:18" s="329" customFormat="1" ht="60" x14ac:dyDescent="0.25">
      <c r="A641" s="1089" t="s">
        <v>633</v>
      </c>
      <c r="B641" s="228" t="s">
        <v>3328</v>
      </c>
      <c r="C641" s="1092" t="s">
        <v>3292</v>
      </c>
      <c r="D641" s="349" t="s">
        <v>4421</v>
      </c>
      <c r="E641" s="349" t="s">
        <v>4422</v>
      </c>
      <c r="F641" s="349">
        <v>93</v>
      </c>
      <c r="G641" s="1095">
        <v>2974476.9</v>
      </c>
      <c r="H641" s="349">
        <v>94</v>
      </c>
      <c r="I641" s="1075">
        <v>3136395.6586962799</v>
      </c>
      <c r="J641" s="349">
        <v>95</v>
      </c>
      <c r="K641" s="1075">
        <v>3339189.274530407</v>
      </c>
      <c r="L641" s="349">
        <v>96</v>
      </c>
      <c r="M641" s="1075">
        <v>3538947.8917628755</v>
      </c>
      <c r="N641" s="349">
        <v>97</v>
      </c>
      <c r="O641" s="1075">
        <v>3716208.8413753784</v>
      </c>
      <c r="P641" s="349">
        <v>97</v>
      </c>
      <c r="Q641" s="1075">
        <f>G641+I641+K641+M641+O641</f>
        <v>16705218.56636494</v>
      </c>
    </row>
    <row r="642" spans="1:18" s="329" customFormat="1" ht="36" x14ac:dyDescent="0.25">
      <c r="A642" s="1090"/>
      <c r="B642" s="228" t="s">
        <v>3329</v>
      </c>
      <c r="C642" s="1093"/>
      <c r="D642" s="349" t="s">
        <v>4412</v>
      </c>
      <c r="E642" s="349">
        <v>0</v>
      </c>
      <c r="F642" s="349" t="s">
        <v>4423</v>
      </c>
      <c r="G642" s="1096"/>
      <c r="H642" s="349" t="s">
        <v>4424</v>
      </c>
      <c r="I642" s="1098"/>
      <c r="J642" s="349" t="s">
        <v>4425</v>
      </c>
      <c r="K642" s="1098"/>
      <c r="L642" s="349" t="s">
        <v>4413</v>
      </c>
      <c r="M642" s="1098"/>
      <c r="N642" s="349" t="s">
        <v>4426</v>
      </c>
      <c r="O642" s="1098"/>
      <c r="P642" s="349" t="s">
        <v>4426</v>
      </c>
      <c r="Q642" s="1098"/>
    </row>
    <row r="643" spans="1:18" ht="36" x14ac:dyDescent="0.2">
      <c r="A643" s="1091"/>
      <c r="B643" s="228" t="s">
        <v>3330</v>
      </c>
      <c r="C643" s="1094"/>
      <c r="D643" s="256">
        <v>0</v>
      </c>
      <c r="E643" s="256">
        <v>0</v>
      </c>
      <c r="F643" s="256" t="s">
        <v>4412</v>
      </c>
      <c r="G643" s="1097"/>
      <c r="H643" s="256" t="s">
        <v>4423</v>
      </c>
      <c r="I643" s="1076"/>
      <c r="J643" s="256" t="s">
        <v>4424</v>
      </c>
      <c r="K643" s="1076"/>
      <c r="L643" s="256" t="s">
        <v>4425</v>
      </c>
      <c r="M643" s="1076"/>
      <c r="N643" s="256" t="s">
        <v>4413</v>
      </c>
      <c r="O643" s="1076"/>
      <c r="P643" s="256" t="s">
        <v>4413</v>
      </c>
      <c r="Q643" s="1076"/>
    </row>
    <row r="644" spans="1:18" x14ac:dyDescent="0.2">
      <c r="A644" s="470"/>
      <c r="B644" s="471"/>
      <c r="C644" s="472"/>
      <c r="D644" s="472"/>
      <c r="E644" s="472"/>
      <c r="F644" s="472"/>
      <c r="G644" s="260"/>
      <c r="H644" s="261"/>
      <c r="I644" s="262"/>
      <c r="J644" s="262"/>
      <c r="K644" s="262"/>
      <c r="L644" s="262"/>
      <c r="M644" s="262"/>
      <c r="N644" s="262"/>
      <c r="O644" s="262"/>
      <c r="P644" s="472"/>
      <c r="Q644" s="473"/>
    </row>
    <row r="645" spans="1:18" x14ac:dyDescent="0.2">
      <c r="A645" s="237" t="s">
        <v>4427</v>
      </c>
      <c r="B645" s="238"/>
      <c r="C645" s="239"/>
      <c r="D645" s="239"/>
      <c r="E645" s="239"/>
      <c r="F645" s="239"/>
      <c r="G645" s="240">
        <f>+G646</f>
        <v>29251393.299999997</v>
      </c>
      <c r="H645" s="239"/>
      <c r="I645" s="302">
        <f>+I646</f>
        <v>34131919.060000002</v>
      </c>
      <c r="J645" s="239"/>
      <c r="K645" s="302">
        <f>+K646</f>
        <v>36673397.079999998</v>
      </c>
      <c r="L645" s="239"/>
      <c r="M645" s="302">
        <f>+M646</f>
        <v>38828894.959999993</v>
      </c>
      <c r="N645" s="239"/>
      <c r="O645" s="302">
        <f>+O646</f>
        <v>40813275.769999996</v>
      </c>
      <c r="P645" s="239"/>
      <c r="Q645" s="302">
        <f>+Q646</f>
        <v>179698880.17000002</v>
      </c>
      <c r="R645" s="236">
        <f>O645+M645+K645+I645+G645</f>
        <v>179698880.17000002</v>
      </c>
    </row>
    <row r="646" spans="1:18" ht="36" x14ac:dyDescent="0.2">
      <c r="A646" s="241" t="s">
        <v>4428</v>
      </c>
      <c r="B646" s="242"/>
      <c r="C646" s="243"/>
      <c r="D646" s="243"/>
      <c r="E646" s="243"/>
      <c r="F646" s="243"/>
      <c r="G646" s="244">
        <f>SUM(G647:G658)</f>
        <v>29251393.299999997</v>
      </c>
      <c r="H646" s="243"/>
      <c r="I646" s="274">
        <f>SUM(I647:I658)</f>
        <v>34131919.060000002</v>
      </c>
      <c r="J646" s="474"/>
      <c r="K646" s="274">
        <f>SUM(K647:K658)</f>
        <v>36673397.079999998</v>
      </c>
      <c r="L646" s="474"/>
      <c r="M646" s="274">
        <f>SUM(M647:M658)</f>
        <v>38828894.959999993</v>
      </c>
      <c r="N646" s="474"/>
      <c r="O646" s="274">
        <f>SUM(O647:O658)</f>
        <v>40813275.769999996</v>
      </c>
      <c r="P646" s="474"/>
      <c r="Q646" s="274">
        <f>+O646+M646+K646+I646+G646</f>
        <v>179698880.17000002</v>
      </c>
    </row>
    <row r="647" spans="1:18" ht="60" x14ac:dyDescent="0.2">
      <c r="A647" s="228" t="s">
        <v>3933</v>
      </c>
      <c r="B647" s="228" t="s">
        <v>4429</v>
      </c>
      <c r="C647" s="349" t="s">
        <v>3292</v>
      </c>
      <c r="D647" s="366">
        <v>100</v>
      </c>
      <c r="E647" s="366">
        <v>100</v>
      </c>
      <c r="F647" s="366">
        <v>100</v>
      </c>
      <c r="G647" s="475">
        <v>7716809.1900000004</v>
      </c>
      <c r="H647" s="366">
        <v>100</v>
      </c>
      <c r="I647" s="476">
        <v>8630173.75</v>
      </c>
      <c r="J647" s="366">
        <v>100</v>
      </c>
      <c r="K647" s="476">
        <v>9854030.3100000005</v>
      </c>
      <c r="L647" s="366">
        <v>100</v>
      </c>
      <c r="M647" s="476">
        <v>10012908.77</v>
      </c>
      <c r="N647" s="366">
        <v>100</v>
      </c>
      <c r="O647" s="476">
        <v>9599109.3100000005</v>
      </c>
      <c r="P647" s="366">
        <v>100</v>
      </c>
      <c r="Q647" s="476">
        <v>45813031.340000004</v>
      </c>
    </row>
    <row r="648" spans="1:18" ht="48" x14ac:dyDescent="0.2">
      <c r="A648" s="228" t="s">
        <v>4430</v>
      </c>
      <c r="B648" s="228" t="s">
        <v>4431</v>
      </c>
      <c r="C648" s="349" t="s">
        <v>3292</v>
      </c>
      <c r="D648" s="366">
        <v>100</v>
      </c>
      <c r="E648" s="366">
        <v>100</v>
      </c>
      <c r="F648" s="366">
        <v>100</v>
      </c>
      <c r="G648" s="475">
        <v>2199939.1</v>
      </c>
      <c r="H648" s="366">
        <v>100</v>
      </c>
      <c r="I648" s="476">
        <v>1065200</v>
      </c>
      <c r="J648" s="366">
        <v>100</v>
      </c>
      <c r="K648" s="476">
        <v>1922350</v>
      </c>
      <c r="L648" s="366">
        <v>100</v>
      </c>
      <c r="M648" s="476">
        <v>1472000</v>
      </c>
      <c r="N648" s="366">
        <v>100</v>
      </c>
      <c r="O648" s="476">
        <v>1854000</v>
      </c>
      <c r="P648" s="366">
        <v>100</v>
      </c>
      <c r="Q648" s="476">
        <v>8513489.0999999996</v>
      </c>
    </row>
    <row r="649" spans="1:18" ht="36" x14ac:dyDescent="0.2">
      <c r="A649" s="228" t="s">
        <v>3940</v>
      </c>
      <c r="B649" s="228" t="s">
        <v>4432</v>
      </c>
      <c r="C649" s="366" t="s">
        <v>3292</v>
      </c>
      <c r="D649" s="366">
        <v>60</v>
      </c>
      <c r="E649" s="366">
        <v>60</v>
      </c>
      <c r="F649" s="366">
        <v>70</v>
      </c>
      <c r="G649" s="475">
        <v>29500</v>
      </c>
      <c r="H649" s="366">
        <v>70</v>
      </c>
      <c r="I649" s="476">
        <v>511200</v>
      </c>
      <c r="J649" s="366">
        <v>70</v>
      </c>
      <c r="K649" s="476">
        <v>602117.11</v>
      </c>
      <c r="L649" s="366">
        <v>70</v>
      </c>
      <c r="M649" s="476">
        <v>654098.19999999995</v>
      </c>
      <c r="N649" s="366">
        <v>70</v>
      </c>
      <c r="O649" s="476">
        <v>658856.28</v>
      </c>
      <c r="P649" s="366">
        <v>70</v>
      </c>
      <c r="Q649" s="476">
        <v>2455771.59</v>
      </c>
    </row>
    <row r="650" spans="1:18" ht="60" x14ac:dyDescent="0.2">
      <c r="A650" s="228" t="s">
        <v>4131</v>
      </c>
      <c r="B650" s="228" t="s">
        <v>4433</v>
      </c>
      <c r="C650" s="349" t="s">
        <v>3292</v>
      </c>
      <c r="D650" s="366">
        <v>100</v>
      </c>
      <c r="E650" s="366">
        <v>100</v>
      </c>
      <c r="F650" s="366">
        <v>100</v>
      </c>
      <c r="G650" s="475">
        <v>78722</v>
      </c>
      <c r="H650" s="366">
        <v>100</v>
      </c>
      <c r="I650" s="476">
        <v>468007.31</v>
      </c>
      <c r="J650" s="366">
        <v>100</v>
      </c>
      <c r="K650" s="476">
        <v>545374.42000000004</v>
      </c>
      <c r="L650" s="366">
        <v>100</v>
      </c>
      <c r="M650" s="476">
        <v>527000</v>
      </c>
      <c r="N650" s="366">
        <v>100</v>
      </c>
      <c r="O650" s="476">
        <v>663000</v>
      </c>
      <c r="P650" s="366">
        <v>100</v>
      </c>
      <c r="Q650" s="476">
        <v>2282103.73</v>
      </c>
    </row>
    <row r="651" spans="1:18" ht="60" x14ac:dyDescent="0.2">
      <c r="A651" s="228" t="s">
        <v>3944</v>
      </c>
      <c r="B651" s="228" t="s">
        <v>4434</v>
      </c>
      <c r="C651" s="349" t="s">
        <v>3292</v>
      </c>
      <c r="D651" s="366">
        <v>100</v>
      </c>
      <c r="E651" s="366">
        <v>100</v>
      </c>
      <c r="F651" s="366">
        <v>100</v>
      </c>
      <c r="G651" s="475">
        <v>100558</v>
      </c>
      <c r="H651" s="366">
        <v>100</v>
      </c>
      <c r="I651" s="476">
        <v>106031.98</v>
      </c>
      <c r="J651" s="366">
        <v>100</v>
      </c>
      <c r="K651" s="476">
        <v>112887.81</v>
      </c>
      <c r="L651" s="366">
        <v>100</v>
      </c>
      <c r="M651" s="476">
        <v>119641.04</v>
      </c>
      <c r="N651" s="366">
        <v>100</v>
      </c>
      <c r="O651" s="476">
        <v>125633.7</v>
      </c>
      <c r="P651" s="366">
        <v>100</v>
      </c>
      <c r="Q651" s="476">
        <v>564752.54</v>
      </c>
    </row>
    <row r="652" spans="1:18" ht="48" x14ac:dyDescent="0.2">
      <c r="A652" s="228" t="s">
        <v>332</v>
      </c>
      <c r="B652" s="228" t="s">
        <v>334</v>
      </c>
      <c r="C652" s="349" t="s">
        <v>3292</v>
      </c>
      <c r="D652" s="366">
        <v>90</v>
      </c>
      <c r="E652" s="366">
        <v>100</v>
      </c>
      <c r="F652" s="366">
        <v>100</v>
      </c>
      <c r="G652" s="475">
        <v>760786.2</v>
      </c>
      <c r="H652" s="366">
        <v>100</v>
      </c>
      <c r="I652" s="476">
        <v>1404882.61</v>
      </c>
      <c r="J652" s="366">
        <v>100</v>
      </c>
      <c r="K652" s="476">
        <v>1526416.31</v>
      </c>
      <c r="L652" s="366">
        <v>100</v>
      </c>
      <c r="M652" s="476">
        <v>1565000</v>
      </c>
      <c r="N652" s="366">
        <v>100</v>
      </c>
      <c r="O652" s="476">
        <v>1690000</v>
      </c>
      <c r="P652" s="366">
        <v>100</v>
      </c>
      <c r="Q652" s="476">
        <v>6947085.1200000001</v>
      </c>
    </row>
    <row r="653" spans="1:18" ht="60" x14ac:dyDescent="0.2">
      <c r="A653" s="228" t="s">
        <v>340</v>
      </c>
      <c r="B653" s="228" t="s">
        <v>342</v>
      </c>
      <c r="C653" s="366" t="s">
        <v>3292</v>
      </c>
      <c r="D653" s="366">
        <v>100</v>
      </c>
      <c r="E653" s="366">
        <v>100</v>
      </c>
      <c r="F653" s="366">
        <v>100</v>
      </c>
      <c r="G653" s="475">
        <v>5235198.71</v>
      </c>
      <c r="H653" s="366">
        <v>100</v>
      </c>
      <c r="I653" s="476">
        <v>4738500</v>
      </c>
      <c r="J653" s="366">
        <v>100</v>
      </c>
      <c r="K653" s="476">
        <v>3846760</v>
      </c>
      <c r="L653" s="366">
        <v>100</v>
      </c>
      <c r="M653" s="476">
        <v>3931600</v>
      </c>
      <c r="N653" s="366">
        <v>100</v>
      </c>
      <c r="O653" s="476">
        <v>5026115.28</v>
      </c>
      <c r="P653" s="366">
        <v>100</v>
      </c>
      <c r="Q653" s="476">
        <v>22778173.989999998</v>
      </c>
    </row>
    <row r="654" spans="1:18" ht="60" x14ac:dyDescent="0.2">
      <c r="A654" s="228" t="s">
        <v>384</v>
      </c>
      <c r="B654" s="228" t="s">
        <v>386</v>
      </c>
      <c r="C654" s="366" t="s">
        <v>3292</v>
      </c>
      <c r="D654" s="366">
        <v>100</v>
      </c>
      <c r="E654" s="366">
        <v>100</v>
      </c>
      <c r="F654" s="366">
        <v>100</v>
      </c>
      <c r="G654" s="475">
        <v>2046746.2</v>
      </c>
      <c r="H654" s="366">
        <v>100</v>
      </c>
      <c r="I654" s="476">
        <v>4166962.97</v>
      </c>
      <c r="J654" s="366">
        <v>100</v>
      </c>
      <c r="K654" s="476">
        <v>4916985.8499999996</v>
      </c>
      <c r="L654" s="366">
        <v>100</v>
      </c>
      <c r="M654" s="476">
        <v>5274018.5</v>
      </c>
      <c r="N654" s="366">
        <v>100</v>
      </c>
      <c r="O654" s="476">
        <v>5291768.7</v>
      </c>
      <c r="P654" s="366">
        <v>100</v>
      </c>
      <c r="Q654" s="476">
        <v>21696482.210000001</v>
      </c>
    </row>
    <row r="655" spans="1:18" ht="72" x14ac:dyDescent="0.2">
      <c r="A655" s="228" t="s">
        <v>402</v>
      </c>
      <c r="B655" s="228" t="s">
        <v>404</v>
      </c>
      <c r="C655" s="366" t="s">
        <v>3292</v>
      </c>
      <c r="D655" s="366">
        <v>100</v>
      </c>
      <c r="E655" s="366">
        <v>100</v>
      </c>
      <c r="F655" s="366">
        <v>100</v>
      </c>
      <c r="G655" s="475">
        <v>2772980.7</v>
      </c>
      <c r="H655" s="366">
        <v>100</v>
      </c>
      <c r="I655" s="476">
        <v>3923230.8</v>
      </c>
      <c r="J655" s="366">
        <v>100</v>
      </c>
      <c r="K655" s="476">
        <v>4157986.83</v>
      </c>
      <c r="L655" s="366">
        <v>100</v>
      </c>
      <c r="M655" s="476">
        <v>4392213.45</v>
      </c>
      <c r="N655" s="366">
        <v>100</v>
      </c>
      <c r="O655" s="476">
        <v>4589000</v>
      </c>
      <c r="P655" s="366">
        <v>100</v>
      </c>
      <c r="Q655" s="476">
        <v>19835411.780000001</v>
      </c>
    </row>
    <row r="656" spans="1:18" ht="96" x14ac:dyDescent="0.2">
      <c r="A656" s="228" t="s">
        <v>415</v>
      </c>
      <c r="B656" s="228" t="s">
        <v>417</v>
      </c>
      <c r="C656" s="366" t="s">
        <v>3292</v>
      </c>
      <c r="D656" s="366">
        <v>100</v>
      </c>
      <c r="E656" s="366">
        <v>100</v>
      </c>
      <c r="F656" s="366">
        <v>100</v>
      </c>
      <c r="G656" s="475">
        <v>7282546.5999999996</v>
      </c>
      <c r="H656" s="366">
        <v>100</v>
      </c>
      <c r="I656" s="476">
        <v>7978979.6399999997</v>
      </c>
      <c r="J656" s="366">
        <v>100</v>
      </c>
      <c r="K656" s="476">
        <v>7945488.4400000004</v>
      </c>
      <c r="L656" s="366">
        <v>100</v>
      </c>
      <c r="M656" s="476">
        <v>9514915</v>
      </c>
      <c r="N656" s="366">
        <v>100</v>
      </c>
      <c r="O656" s="476">
        <v>9855562.5</v>
      </c>
      <c r="P656" s="366">
        <v>100</v>
      </c>
      <c r="Q656" s="476">
        <v>42577492.170000002</v>
      </c>
    </row>
    <row r="657" spans="1:18" ht="72" x14ac:dyDescent="0.2">
      <c r="A657" s="228" t="s">
        <v>1470</v>
      </c>
      <c r="B657" s="228" t="s">
        <v>435</v>
      </c>
      <c r="C657" s="366" t="s">
        <v>3292</v>
      </c>
      <c r="D657" s="366" t="s">
        <v>4086</v>
      </c>
      <c r="E657" s="366">
        <v>50</v>
      </c>
      <c r="F657" s="366">
        <v>55</v>
      </c>
      <c r="G657" s="475">
        <v>1027606.6</v>
      </c>
      <c r="H657" s="366">
        <v>0</v>
      </c>
      <c r="I657" s="477" t="s">
        <v>4435</v>
      </c>
      <c r="J657" s="366">
        <v>0</v>
      </c>
      <c r="K657" s="477" t="s">
        <v>4435</v>
      </c>
      <c r="L657" s="366">
        <v>0</v>
      </c>
      <c r="M657" s="477" t="s">
        <v>4435</v>
      </c>
      <c r="N657" s="366">
        <v>0</v>
      </c>
      <c r="O657" s="477" t="s">
        <v>4435</v>
      </c>
      <c r="P657" s="366">
        <v>60</v>
      </c>
      <c r="Q657" s="477">
        <v>1027606.6</v>
      </c>
    </row>
    <row r="658" spans="1:18" ht="72" x14ac:dyDescent="0.2">
      <c r="A658" s="228" t="s">
        <v>433</v>
      </c>
      <c r="B658" s="228" t="s">
        <v>435</v>
      </c>
      <c r="C658" s="366" t="s">
        <v>3292</v>
      </c>
      <c r="D658" s="366" t="s">
        <v>4086</v>
      </c>
      <c r="E658" s="366" t="s">
        <v>4086</v>
      </c>
      <c r="F658" s="366" t="s">
        <v>4086</v>
      </c>
      <c r="G658" s="366" t="s">
        <v>4435</v>
      </c>
      <c r="H658" s="366">
        <v>60</v>
      </c>
      <c r="I658" s="476">
        <v>1138750</v>
      </c>
      <c r="J658" s="366">
        <v>65</v>
      </c>
      <c r="K658" s="476">
        <v>1243000</v>
      </c>
      <c r="L658" s="366">
        <v>70</v>
      </c>
      <c r="M658" s="476">
        <v>1365500</v>
      </c>
      <c r="N658" s="366">
        <v>80</v>
      </c>
      <c r="O658" s="476">
        <v>1460230</v>
      </c>
      <c r="P658" s="366">
        <v>80</v>
      </c>
      <c r="Q658" s="476">
        <v>5207480</v>
      </c>
      <c r="R658" s="225">
        <v>6968999.966</v>
      </c>
    </row>
    <row r="659" spans="1:18" x14ac:dyDescent="0.2">
      <c r="A659" s="470"/>
      <c r="B659" s="471"/>
      <c r="C659" s="472"/>
      <c r="D659" s="472"/>
      <c r="E659" s="472"/>
      <c r="F659" s="472"/>
      <c r="G659" s="260"/>
      <c r="H659" s="261"/>
      <c r="I659" s="262"/>
      <c r="J659" s="262"/>
      <c r="K659" s="262"/>
      <c r="L659" s="262"/>
      <c r="M659" s="262"/>
      <c r="N659" s="262"/>
      <c r="O659" s="262"/>
      <c r="P659" s="472"/>
      <c r="Q659" s="473"/>
    </row>
    <row r="660" spans="1:18" x14ac:dyDescent="0.2">
      <c r="A660" s="237" t="s">
        <v>4436</v>
      </c>
      <c r="B660" s="238"/>
      <c r="C660" s="239"/>
      <c r="D660" s="239"/>
      <c r="E660" s="239"/>
      <c r="F660" s="239"/>
      <c r="G660" s="240">
        <f>+G661+G672</f>
        <v>115050283.7</v>
      </c>
      <c r="H660" s="239"/>
      <c r="I660" s="302">
        <f>+I661+I672</f>
        <v>123813166.13299476</v>
      </c>
      <c r="J660" s="239"/>
      <c r="K660" s="302">
        <f>+K661+K672</f>
        <v>132157053.92189139</v>
      </c>
      <c r="L660" s="239"/>
      <c r="M660" s="302">
        <f>+M661+M672</f>
        <v>139883550.49818531</v>
      </c>
      <c r="N660" s="239"/>
      <c r="O660" s="302">
        <f>+O661+O672</f>
        <v>146739856.06971273</v>
      </c>
      <c r="P660" s="239"/>
      <c r="Q660" s="302">
        <f>+Q661+Q672</f>
        <v>657643910.32278419</v>
      </c>
      <c r="R660" s="236">
        <f>O660+M660+K660+I660+G660</f>
        <v>657643910.32278419</v>
      </c>
    </row>
    <row r="661" spans="1:18" ht="36" x14ac:dyDescent="0.2">
      <c r="A661" s="241" t="s">
        <v>4437</v>
      </c>
      <c r="B661" s="242"/>
      <c r="C661" s="243"/>
      <c r="D661" s="243"/>
      <c r="E661" s="243"/>
      <c r="F661" s="243"/>
      <c r="G661" s="244">
        <f>SUM(G662:G670)</f>
        <v>56661101</v>
      </c>
      <c r="H661" s="478"/>
      <c r="I661" s="244">
        <f>SUM(I662:I670)</f>
        <v>59745507.24981302</v>
      </c>
      <c r="J661" s="478"/>
      <c r="K661" s="244">
        <f>SUM(K662:K670)</f>
        <v>63608542.645694792</v>
      </c>
      <c r="L661" s="244"/>
      <c r="M661" s="244">
        <f>SUM(M662:M670)</f>
        <v>67413764.056770205</v>
      </c>
      <c r="N661" s="244"/>
      <c r="O661" s="244">
        <f>SUM(O662:O670)</f>
        <v>70790425.19989419</v>
      </c>
      <c r="P661" s="478"/>
      <c r="Q661" s="244">
        <f>SUM(Q662:Q670)</f>
        <v>318219340.15217221</v>
      </c>
      <c r="R661" s="236">
        <f>O661+M661+K661+I661+G661</f>
        <v>318219340.15217221</v>
      </c>
    </row>
    <row r="662" spans="1:18" ht="48" x14ac:dyDescent="0.2">
      <c r="A662" s="296" t="s">
        <v>3933</v>
      </c>
      <c r="B662" s="253" t="s">
        <v>4438</v>
      </c>
      <c r="C662" s="247" t="s">
        <v>3292</v>
      </c>
      <c r="D662" s="256">
        <v>95</v>
      </c>
      <c r="E662" s="256">
        <v>100</v>
      </c>
      <c r="F662" s="256">
        <v>100</v>
      </c>
      <c r="G662" s="345">
        <v>8807191.9149999991</v>
      </c>
      <c r="H662" s="285">
        <v>100</v>
      </c>
      <c r="I662" s="345">
        <v>9286620.6113454681</v>
      </c>
      <c r="J662" s="285">
        <v>100</v>
      </c>
      <c r="K662" s="345">
        <v>9887076.5415253043</v>
      </c>
      <c r="L662" s="346">
        <v>100</v>
      </c>
      <c r="M662" s="345">
        <v>10478546.079796512</v>
      </c>
      <c r="N662" s="346">
        <v>100</v>
      </c>
      <c r="O662" s="345">
        <v>11003401.795526715</v>
      </c>
      <c r="P662" s="285">
        <v>100</v>
      </c>
      <c r="Q662" s="403">
        <f t="shared" ref="Q662:Q670" si="46">+O662+M662+K662+I662+G662</f>
        <v>49462836.943194002</v>
      </c>
    </row>
    <row r="663" spans="1:18" ht="36" x14ac:dyDescent="0.2">
      <c r="A663" s="296" t="s">
        <v>3935</v>
      </c>
      <c r="B663" s="253" t="s">
        <v>4439</v>
      </c>
      <c r="C663" s="247" t="s">
        <v>3292</v>
      </c>
      <c r="D663" s="256">
        <v>95</v>
      </c>
      <c r="E663" s="256">
        <v>100</v>
      </c>
      <c r="F663" s="256">
        <v>100</v>
      </c>
      <c r="G663" s="345">
        <v>11707770</v>
      </c>
      <c r="H663" s="285">
        <v>100</v>
      </c>
      <c r="I663" s="345">
        <v>12345094.695815099</v>
      </c>
      <c r="J663" s="285">
        <v>100</v>
      </c>
      <c r="K663" s="345">
        <v>13143305.975134268</v>
      </c>
      <c r="L663" s="346">
        <v>100</v>
      </c>
      <c r="M663" s="345">
        <v>13929571.26637784</v>
      </c>
      <c r="N663" s="346">
        <v>100</v>
      </c>
      <c r="O663" s="345">
        <v>14627284.00640442</v>
      </c>
      <c r="P663" s="285">
        <v>100</v>
      </c>
      <c r="Q663" s="403">
        <f t="shared" si="46"/>
        <v>65753025.943731628</v>
      </c>
    </row>
    <row r="664" spans="1:18" ht="36" x14ac:dyDescent="0.2">
      <c r="A664" s="296" t="s">
        <v>3940</v>
      </c>
      <c r="B664" s="253" t="s">
        <v>4440</v>
      </c>
      <c r="C664" s="247" t="s">
        <v>3292</v>
      </c>
      <c r="D664" s="256">
        <v>95</v>
      </c>
      <c r="E664" s="256">
        <v>95</v>
      </c>
      <c r="F664" s="256">
        <v>95</v>
      </c>
      <c r="G664" s="345">
        <v>344350</v>
      </c>
      <c r="H664" s="285">
        <v>95</v>
      </c>
      <c r="I664" s="345">
        <v>363095.0521323813</v>
      </c>
      <c r="J664" s="285">
        <v>95</v>
      </c>
      <c r="K664" s="345">
        <v>386572.11514553888</v>
      </c>
      <c r="L664" s="346">
        <v>95</v>
      </c>
      <c r="M664" s="345">
        <v>409697.8216669109</v>
      </c>
      <c r="N664" s="346">
        <v>95</v>
      </c>
      <c r="O664" s="345">
        <v>430219.01246824651</v>
      </c>
      <c r="P664" s="285">
        <v>100</v>
      </c>
      <c r="Q664" s="403">
        <f t="shared" si="46"/>
        <v>1933934.0014130776</v>
      </c>
    </row>
    <row r="665" spans="1:18" ht="48" x14ac:dyDescent="0.2">
      <c r="A665" s="296" t="s">
        <v>4441</v>
      </c>
      <c r="B665" s="253" t="s">
        <v>1343</v>
      </c>
      <c r="C665" s="247" t="s">
        <v>4394</v>
      </c>
      <c r="D665" s="256">
        <v>6</v>
      </c>
      <c r="E665" s="256">
        <v>5</v>
      </c>
      <c r="F665" s="256">
        <v>6</v>
      </c>
      <c r="G665" s="345">
        <v>1007052.6</v>
      </c>
      <c r="H665" s="285">
        <v>5</v>
      </c>
      <c r="I665" s="345">
        <v>1061872.5607580955</v>
      </c>
      <c r="J665" s="285">
        <v>5</v>
      </c>
      <c r="K665" s="345">
        <v>1130531.3014224316</v>
      </c>
      <c r="L665" s="346">
        <v>5</v>
      </c>
      <c r="M665" s="345">
        <v>1198162.4989806851</v>
      </c>
      <c r="N665" s="346">
        <v>6</v>
      </c>
      <c r="O665" s="345">
        <v>1258176.7825630321</v>
      </c>
      <c r="P665" s="285">
        <v>6</v>
      </c>
      <c r="Q665" s="403">
        <f t="shared" si="46"/>
        <v>5655795.7437242437</v>
      </c>
    </row>
    <row r="666" spans="1:18" ht="36" x14ac:dyDescent="0.2">
      <c r="A666" s="296" t="s">
        <v>3944</v>
      </c>
      <c r="B666" s="253" t="s">
        <v>3945</v>
      </c>
      <c r="C666" s="247" t="s">
        <v>3522</v>
      </c>
      <c r="D666" s="256">
        <v>2</v>
      </c>
      <c r="E666" s="256">
        <v>2</v>
      </c>
      <c r="F666" s="256">
        <v>1</v>
      </c>
      <c r="G666" s="345">
        <v>98977.2</v>
      </c>
      <c r="H666" s="285">
        <v>1</v>
      </c>
      <c r="I666" s="345">
        <v>104365.12732370301</v>
      </c>
      <c r="J666" s="285">
        <v>1</v>
      </c>
      <c r="K666" s="345">
        <v>111113.18587246415</v>
      </c>
      <c r="L666" s="346">
        <v>1</v>
      </c>
      <c r="M666" s="345">
        <v>117760.25333146557</v>
      </c>
      <c r="N666" s="346">
        <v>1</v>
      </c>
      <c r="O666" s="345">
        <v>123658.69969761037</v>
      </c>
      <c r="P666" s="285">
        <v>1</v>
      </c>
      <c r="Q666" s="403">
        <f t="shared" si="46"/>
        <v>555874.46622524306</v>
      </c>
    </row>
    <row r="667" spans="1:18" ht="36" x14ac:dyDescent="0.2">
      <c r="A667" s="296" t="s">
        <v>149</v>
      </c>
      <c r="B667" s="299" t="s">
        <v>4442</v>
      </c>
      <c r="C667" s="247" t="s">
        <v>3302</v>
      </c>
      <c r="D667" s="367" t="s">
        <v>3303</v>
      </c>
      <c r="E667" s="367" t="s">
        <v>3303</v>
      </c>
      <c r="F667" s="367" t="s">
        <v>3303</v>
      </c>
      <c r="G667" s="345">
        <v>33031997.285</v>
      </c>
      <c r="H667" s="367" t="s">
        <v>3303</v>
      </c>
      <c r="I667" s="345">
        <v>28177128.579159997</v>
      </c>
      <c r="J667" s="367" t="s">
        <v>3303</v>
      </c>
      <c r="K667" s="345">
        <v>29999010.258069795</v>
      </c>
      <c r="L667" s="367" t="s">
        <v>3303</v>
      </c>
      <c r="M667" s="345">
        <v>31793625.751477964</v>
      </c>
      <c r="N667" s="367" t="s">
        <v>3303</v>
      </c>
      <c r="O667" s="345">
        <v>33386123.992395584</v>
      </c>
      <c r="P667" s="367" t="s">
        <v>3303</v>
      </c>
      <c r="Q667" s="403">
        <f t="shared" si="46"/>
        <v>156387885.86610335</v>
      </c>
    </row>
    <row r="668" spans="1:18" ht="36" x14ac:dyDescent="0.2">
      <c r="A668" s="296"/>
      <c r="B668" s="299" t="s">
        <v>3304</v>
      </c>
      <c r="C668" s="247" t="s">
        <v>4120</v>
      </c>
      <c r="D668" s="347" t="s">
        <v>3301</v>
      </c>
      <c r="E668" s="347" t="s">
        <v>3301</v>
      </c>
      <c r="F668" s="347" t="s">
        <v>3301</v>
      </c>
      <c r="G668" s="345">
        <v>0</v>
      </c>
      <c r="H668" s="347" t="s">
        <v>3301</v>
      </c>
      <c r="I668" s="346">
        <v>0</v>
      </c>
      <c r="J668" s="347" t="s">
        <v>3301</v>
      </c>
      <c r="K668" s="346">
        <v>0</v>
      </c>
      <c r="L668" s="347" t="s">
        <v>3301</v>
      </c>
      <c r="M668" s="346">
        <v>0</v>
      </c>
      <c r="N668" s="347" t="s">
        <v>3301</v>
      </c>
      <c r="O668" s="346">
        <v>0</v>
      </c>
      <c r="P668" s="347" t="s">
        <v>3301</v>
      </c>
      <c r="Q668" s="403">
        <f t="shared" si="46"/>
        <v>0</v>
      </c>
    </row>
    <row r="669" spans="1:18" ht="36" x14ac:dyDescent="0.2">
      <c r="A669" s="296" t="s">
        <v>129</v>
      </c>
      <c r="B669" s="253" t="s">
        <v>4443</v>
      </c>
      <c r="C669" s="247" t="s">
        <v>3302</v>
      </c>
      <c r="D669" s="367" t="s">
        <v>3303</v>
      </c>
      <c r="E669" s="367" t="s">
        <v>3303</v>
      </c>
      <c r="F669" s="367" t="s">
        <v>3303</v>
      </c>
      <c r="G669" s="345">
        <v>1663762</v>
      </c>
      <c r="H669" s="367" t="s">
        <v>3303</v>
      </c>
      <c r="I669" s="345">
        <v>1754330.6232782777</v>
      </c>
      <c r="J669" s="367" t="s">
        <v>3303</v>
      </c>
      <c r="K669" s="345">
        <v>1867762.4377487206</v>
      </c>
      <c r="L669" s="367" t="s">
        <v>3303</v>
      </c>
      <c r="M669" s="345">
        <v>1979496.6376424651</v>
      </c>
      <c r="N669" s="367" t="s">
        <v>3303</v>
      </c>
      <c r="O669" s="345">
        <v>2078646.8552989534</v>
      </c>
      <c r="P669" s="367" t="s">
        <v>3303</v>
      </c>
      <c r="Q669" s="403">
        <f t="shared" si="46"/>
        <v>9343998.5539684184</v>
      </c>
    </row>
    <row r="670" spans="1:18" ht="36" x14ac:dyDescent="0.2">
      <c r="A670" s="296" t="s">
        <v>4444</v>
      </c>
      <c r="B670" s="299" t="s">
        <v>4445</v>
      </c>
      <c r="C670" s="247" t="s">
        <v>3292</v>
      </c>
      <c r="D670" s="285">
        <v>0</v>
      </c>
      <c r="E670" s="285">
        <v>0</v>
      </c>
      <c r="F670" s="367" t="s">
        <v>4446</v>
      </c>
      <c r="G670" s="345">
        <v>0</v>
      </c>
      <c r="H670" s="367" t="s">
        <v>4446</v>
      </c>
      <c r="I670" s="345">
        <v>6653000</v>
      </c>
      <c r="J670" s="367" t="s">
        <v>4446</v>
      </c>
      <c r="K670" s="345">
        <v>7083170.830776264</v>
      </c>
      <c r="L670" s="367" t="s">
        <v>4446</v>
      </c>
      <c r="M670" s="345">
        <v>7506903.7474963572</v>
      </c>
      <c r="N670" s="367" t="s">
        <v>4446</v>
      </c>
      <c r="O670" s="345">
        <v>7882914.0555396322</v>
      </c>
      <c r="P670" s="367" t="s">
        <v>4446</v>
      </c>
      <c r="Q670" s="403">
        <f t="shared" si="46"/>
        <v>29125988.633812252</v>
      </c>
    </row>
    <row r="671" spans="1:18" x14ac:dyDescent="0.2">
      <c r="A671" s="470"/>
      <c r="B671" s="471"/>
      <c r="C671" s="472"/>
      <c r="D671" s="472"/>
      <c r="E671" s="472"/>
      <c r="F671" s="472"/>
      <c r="G671" s="260"/>
      <c r="H671" s="261"/>
      <c r="I671" s="262"/>
      <c r="J671" s="262"/>
      <c r="K671" s="262"/>
      <c r="L671" s="262"/>
      <c r="M671" s="262"/>
      <c r="N671" s="262"/>
      <c r="O671" s="262"/>
      <c r="P671" s="472"/>
      <c r="Q671" s="473"/>
    </row>
    <row r="672" spans="1:18" ht="24" x14ac:dyDescent="0.2">
      <c r="A672" s="241" t="s">
        <v>228</v>
      </c>
      <c r="B672" s="242"/>
      <c r="C672" s="243"/>
      <c r="D672" s="243"/>
      <c r="E672" s="243"/>
      <c r="F672" s="243"/>
      <c r="G672" s="244">
        <f>SUM(G673:G678)</f>
        <v>58389182.700000003</v>
      </c>
      <c r="H672" s="311"/>
      <c r="I672" s="274">
        <f>SUM(I673:I678)</f>
        <v>64067658.883181736</v>
      </c>
      <c r="J672" s="311"/>
      <c r="K672" s="274">
        <f>SUM(K673:K678)</f>
        <v>68548511.276196599</v>
      </c>
      <c r="L672" s="274"/>
      <c r="M672" s="274">
        <f>SUM(M673:M678)</f>
        <v>72469786.441415101</v>
      </c>
      <c r="N672" s="274"/>
      <c r="O672" s="274">
        <f>SUM(O673:O678)</f>
        <v>75949430.869818538</v>
      </c>
      <c r="P672" s="311"/>
      <c r="Q672" s="274">
        <f>SUM(Q673:Q678)</f>
        <v>339424570.17061198</v>
      </c>
    </row>
    <row r="673" spans="1:18" ht="36" x14ac:dyDescent="0.2">
      <c r="A673" s="245" t="s">
        <v>3933</v>
      </c>
      <c r="B673" s="246" t="s">
        <v>3934</v>
      </c>
      <c r="C673" s="247" t="s">
        <v>3292</v>
      </c>
      <c r="D673" s="247">
        <v>95</v>
      </c>
      <c r="E673" s="247">
        <v>95</v>
      </c>
      <c r="F673" s="247">
        <v>100</v>
      </c>
      <c r="G673" s="479">
        <f>15375444.123</f>
        <v>15375444.123</v>
      </c>
      <c r="H673" s="276">
        <v>100</v>
      </c>
      <c r="I673" s="480">
        <f>16212422.4928102+500000</f>
        <v>16712422.492810201</v>
      </c>
      <c r="J673" s="276">
        <v>100</v>
      </c>
      <c r="K673" s="480">
        <f>17260688.1252509+500000</f>
        <v>17760688.125250898</v>
      </c>
      <c r="L673" s="480">
        <v>100</v>
      </c>
      <c r="M673" s="480">
        <f>18293265.4693028+500000</f>
        <v>18793265.4693028</v>
      </c>
      <c r="N673" s="480">
        <v>100</v>
      </c>
      <c r="O673" s="480">
        <f>19209549.5480115+500000</f>
        <v>19709549.5480115</v>
      </c>
      <c r="P673" s="276">
        <v>100</v>
      </c>
      <c r="Q673" s="403">
        <f t="shared" ref="Q673:Q678" si="47">+O673+M673+K673+I673+G673</f>
        <v>88351369.758375391</v>
      </c>
    </row>
    <row r="674" spans="1:18" ht="60" x14ac:dyDescent="0.2">
      <c r="A674" s="245" t="s">
        <v>3935</v>
      </c>
      <c r="B674" s="246" t="s">
        <v>4447</v>
      </c>
      <c r="C674" s="247" t="s">
        <v>3292</v>
      </c>
      <c r="D674" s="247">
        <v>95</v>
      </c>
      <c r="E674" s="247">
        <v>95</v>
      </c>
      <c r="F674" s="247">
        <v>100</v>
      </c>
      <c r="G674" s="298">
        <v>13013573.050000001</v>
      </c>
      <c r="H674" s="276">
        <v>100</v>
      </c>
      <c r="I674" s="318">
        <v>13721980.499544948</v>
      </c>
      <c r="J674" s="276">
        <v>100</v>
      </c>
      <c r="K674" s="318">
        <v>14609218.700564779</v>
      </c>
      <c r="L674" s="318">
        <v>100</v>
      </c>
      <c r="M674" s="318">
        <v>15483178.541275499</v>
      </c>
      <c r="N674" s="318">
        <v>100</v>
      </c>
      <c r="O674" s="318">
        <v>16258709.296513397</v>
      </c>
      <c r="P674" s="276">
        <v>100</v>
      </c>
      <c r="Q674" s="403">
        <f t="shared" si="47"/>
        <v>73086660.087898627</v>
      </c>
    </row>
    <row r="675" spans="1:18" ht="48" x14ac:dyDescent="0.2">
      <c r="A675" s="245" t="s">
        <v>3940</v>
      </c>
      <c r="B675" s="246" t="s">
        <v>4448</v>
      </c>
      <c r="C675" s="247" t="s">
        <v>3292</v>
      </c>
      <c r="D675" s="247">
        <v>85</v>
      </c>
      <c r="E675" s="247">
        <v>85</v>
      </c>
      <c r="F675" s="276">
        <v>100</v>
      </c>
      <c r="G675" s="298">
        <v>895703.8</v>
      </c>
      <c r="H675" s="276">
        <v>100</v>
      </c>
      <c r="I675" s="318">
        <v>944462.37245875446</v>
      </c>
      <c r="J675" s="276">
        <v>100</v>
      </c>
      <c r="K675" s="318">
        <v>1005529.5847535842</v>
      </c>
      <c r="L675" s="318">
        <v>100</v>
      </c>
      <c r="M675" s="318">
        <v>1065682.8683571205</v>
      </c>
      <c r="N675" s="318">
        <v>100</v>
      </c>
      <c r="O675" s="318">
        <v>1119061.4325542497</v>
      </c>
      <c r="P675" s="276">
        <v>100</v>
      </c>
      <c r="Q675" s="403">
        <f t="shared" si="47"/>
        <v>5030440.0581237087</v>
      </c>
    </row>
    <row r="676" spans="1:18" ht="60" x14ac:dyDescent="0.2">
      <c r="A676" s="245" t="s">
        <v>4131</v>
      </c>
      <c r="B676" s="246" t="s">
        <v>4449</v>
      </c>
      <c r="C676" s="247" t="s">
        <v>3522</v>
      </c>
      <c r="D676" s="276">
        <v>5</v>
      </c>
      <c r="E676" s="276">
        <v>5</v>
      </c>
      <c r="F676" s="276">
        <v>5</v>
      </c>
      <c r="G676" s="298">
        <v>1036860.454</v>
      </c>
      <c r="H676" s="276">
        <v>5</v>
      </c>
      <c r="I676" s="318">
        <v>1093303.0364429636</v>
      </c>
      <c r="J676" s="276">
        <v>5</v>
      </c>
      <c r="K676" s="318">
        <v>1163994.0142690393</v>
      </c>
      <c r="L676" s="318">
        <v>5</v>
      </c>
      <c r="M676" s="318">
        <v>1233627.0346344251</v>
      </c>
      <c r="N676" s="318">
        <v>5</v>
      </c>
      <c r="O676" s="318">
        <v>1295417.6871998194</v>
      </c>
      <c r="P676" s="276">
        <v>5</v>
      </c>
      <c r="Q676" s="403">
        <f t="shared" si="47"/>
        <v>5823202.2265462466</v>
      </c>
    </row>
    <row r="677" spans="1:18" ht="36" x14ac:dyDescent="0.2">
      <c r="A677" s="245" t="s">
        <v>3944</v>
      </c>
      <c r="B677" s="246" t="s">
        <v>4450</v>
      </c>
      <c r="C677" s="247" t="s">
        <v>3292</v>
      </c>
      <c r="D677" s="276" t="s">
        <v>4086</v>
      </c>
      <c r="E677" s="276" t="s">
        <v>4086</v>
      </c>
      <c r="F677" s="276">
        <v>85</v>
      </c>
      <c r="G677" s="298">
        <v>736425</v>
      </c>
      <c r="H677" s="276">
        <v>85</v>
      </c>
      <c r="I677" s="318">
        <v>776513.06451746449</v>
      </c>
      <c r="J677" s="276">
        <v>85</v>
      </c>
      <c r="K677" s="318">
        <v>826720.98125759675</v>
      </c>
      <c r="L677" s="318">
        <v>85</v>
      </c>
      <c r="M677" s="318">
        <v>876177.48895325931</v>
      </c>
      <c r="N677" s="318">
        <v>85</v>
      </c>
      <c r="O677" s="318">
        <v>920063.99377647298</v>
      </c>
      <c r="P677" s="276">
        <v>85</v>
      </c>
      <c r="Q677" s="403">
        <f t="shared" si="47"/>
        <v>4135900.5285047935</v>
      </c>
    </row>
    <row r="678" spans="1:18" ht="48" x14ac:dyDescent="0.2">
      <c r="A678" s="245" t="s">
        <v>229</v>
      </c>
      <c r="B678" s="246" t="s">
        <v>4451</v>
      </c>
      <c r="C678" s="247" t="s">
        <v>3292</v>
      </c>
      <c r="D678" s="255">
        <v>45.544287754726348</v>
      </c>
      <c r="E678" s="255">
        <v>45.420898513008424</v>
      </c>
      <c r="F678" s="426">
        <v>47.190062459784066</v>
      </c>
      <c r="G678" s="298">
        <v>27331176.272999998</v>
      </c>
      <c r="H678" s="426">
        <v>49.32976458449069</v>
      </c>
      <c r="I678" s="318">
        <f>28818977.4174074+2000000</f>
        <v>30818977.417407401</v>
      </c>
      <c r="J678" s="426">
        <v>51.534570163441551</v>
      </c>
      <c r="K678" s="318">
        <f>30682359.8701007+2500000</f>
        <v>33182359.870100699</v>
      </c>
      <c r="L678" s="481">
        <v>53.961357910944308</v>
      </c>
      <c r="M678" s="318">
        <f>32517855.038892+2500000</f>
        <v>35017855.038892001</v>
      </c>
      <c r="N678" s="481">
        <v>56.523831619891375</v>
      </c>
      <c r="O678" s="318">
        <f>34146628.9117631+2500000</f>
        <v>36646628.911763102</v>
      </c>
      <c r="P678" s="426">
        <v>56.523831619891375</v>
      </c>
      <c r="Q678" s="403">
        <f t="shared" si="47"/>
        <v>162996997.5111632</v>
      </c>
    </row>
    <row r="679" spans="1:18" x14ac:dyDescent="0.2">
      <c r="A679" s="227"/>
      <c r="B679" s="228"/>
      <c r="C679" s="229"/>
      <c r="D679" s="229"/>
      <c r="E679" s="229"/>
      <c r="F679" s="229"/>
      <c r="G679" s="260"/>
      <c r="H679" s="261"/>
      <c r="I679" s="262"/>
      <c r="J679" s="262"/>
      <c r="K679" s="262"/>
      <c r="L679" s="262"/>
      <c r="M679" s="262"/>
      <c r="N679" s="262"/>
      <c r="O679" s="262"/>
      <c r="P679" s="229"/>
      <c r="Q679" s="230"/>
    </row>
    <row r="680" spans="1:18" x14ac:dyDescent="0.2">
      <c r="A680" s="237" t="s">
        <v>4452</v>
      </c>
      <c r="B680" s="238"/>
      <c r="C680" s="239"/>
      <c r="D680" s="239"/>
      <c r="E680" s="239"/>
      <c r="F680" s="239"/>
      <c r="G680" s="240">
        <f>+G681</f>
        <v>15364177</v>
      </c>
      <c r="H680" s="239"/>
      <c r="I680" s="240">
        <f>+I681</f>
        <v>16200542.032194376</v>
      </c>
      <c r="J680" s="239"/>
      <c r="K680" s="240">
        <f>+K681</f>
        <v>17248039.495746884</v>
      </c>
      <c r="L680" s="239"/>
      <c r="M680" s="240">
        <f>+M681</f>
        <v>18279860.167285766</v>
      </c>
      <c r="N680" s="239"/>
      <c r="O680" s="240">
        <f>+O681</f>
        <v>19195472.793167848</v>
      </c>
      <c r="P680" s="239"/>
      <c r="Q680" s="240">
        <f>+Q681</f>
        <v>86288091.488394856</v>
      </c>
      <c r="R680" s="236">
        <f>O680+M680+K680+I680+G680</f>
        <v>86288091.488394871</v>
      </c>
    </row>
    <row r="681" spans="1:18" x14ac:dyDescent="0.2">
      <c r="A681" s="241" t="s">
        <v>5</v>
      </c>
      <c r="B681" s="242"/>
      <c r="C681" s="243"/>
      <c r="D681" s="243"/>
      <c r="E681" s="243"/>
      <c r="F681" s="243"/>
      <c r="G681" s="244">
        <f>SUM(G682:G690)</f>
        <v>15364177</v>
      </c>
      <c r="H681" s="478"/>
      <c r="I681" s="244">
        <f>SUM(I682:I690)</f>
        <v>16200542.032194376</v>
      </c>
      <c r="J681" s="478"/>
      <c r="K681" s="244">
        <f>SUM(K682:K690)</f>
        <v>17248039.495746884</v>
      </c>
      <c r="L681" s="244"/>
      <c r="M681" s="244">
        <f>SUM(M682:M690)</f>
        <v>18279860.167285766</v>
      </c>
      <c r="N681" s="244"/>
      <c r="O681" s="244">
        <f>SUM(O682:O690)</f>
        <v>19195472.793167848</v>
      </c>
      <c r="P681" s="478"/>
      <c r="Q681" s="244">
        <f>SUM(Q682:Q690)</f>
        <v>86288091.488394856</v>
      </c>
    </row>
    <row r="682" spans="1:18" ht="36" x14ac:dyDescent="0.2">
      <c r="A682" s="245" t="s">
        <v>3933</v>
      </c>
      <c r="B682" s="246" t="s">
        <v>3934</v>
      </c>
      <c r="C682" s="247" t="s">
        <v>3292</v>
      </c>
      <c r="D682" s="247">
        <v>100</v>
      </c>
      <c r="E682" s="247">
        <v>100</v>
      </c>
      <c r="F682" s="247">
        <v>100</v>
      </c>
      <c r="G682" s="266">
        <v>2425197.2000000002</v>
      </c>
      <c r="H682" s="247">
        <v>100</v>
      </c>
      <c r="I682" s="266">
        <v>2557215.3441710621</v>
      </c>
      <c r="J682" s="247">
        <v>100</v>
      </c>
      <c r="K682" s="266">
        <v>2722560.2185248686</v>
      </c>
      <c r="L682" s="247">
        <v>100</v>
      </c>
      <c r="M682" s="266">
        <v>2885430.5501747979</v>
      </c>
      <c r="N682" s="247">
        <v>100</v>
      </c>
      <c r="O682" s="266">
        <v>3029957.7302882439</v>
      </c>
      <c r="P682" s="247">
        <v>100</v>
      </c>
      <c r="Q682" s="403">
        <f t="shared" ref="Q682:Q690" si="48">+O682+M682+K682+I682+G682</f>
        <v>13620361.043158971</v>
      </c>
    </row>
    <row r="683" spans="1:18" ht="60" x14ac:dyDescent="0.2">
      <c r="A683" s="245" t="s">
        <v>3935</v>
      </c>
      <c r="B683" s="246" t="s">
        <v>3936</v>
      </c>
      <c r="C683" s="247" t="s">
        <v>3292</v>
      </c>
      <c r="D683" s="247">
        <v>100</v>
      </c>
      <c r="E683" s="247">
        <v>100</v>
      </c>
      <c r="F683" s="247">
        <v>100</v>
      </c>
      <c r="G683" s="266">
        <v>3588595</v>
      </c>
      <c r="H683" s="247">
        <v>100</v>
      </c>
      <c r="I683" s="266">
        <v>3783943.9192885226</v>
      </c>
      <c r="J683" s="247">
        <v>100</v>
      </c>
      <c r="K683" s="266">
        <v>4028606.8231471032</v>
      </c>
      <c r="L683" s="247">
        <v>100</v>
      </c>
      <c r="M683" s="266">
        <v>4269608.1148388796</v>
      </c>
      <c r="N683" s="247">
        <v>100</v>
      </c>
      <c r="O683" s="266">
        <v>4483466.8129765866</v>
      </c>
      <c r="P683" s="247">
        <v>100</v>
      </c>
      <c r="Q683" s="403">
        <f t="shared" si="48"/>
        <v>20154220.670251094</v>
      </c>
    </row>
    <row r="684" spans="1:18" ht="48" x14ac:dyDescent="0.2">
      <c r="A684" s="245" t="s">
        <v>3940</v>
      </c>
      <c r="B684" s="246" t="s">
        <v>4075</v>
      </c>
      <c r="C684" s="247" t="s">
        <v>3292</v>
      </c>
      <c r="D684" s="247">
        <v>100</v>
      </c>
      <c r="E684" s="247">
        <v>100</v>
      </c>
      <c r="F684" s="247">
        <v>100</v>
      </c>
      <c r="G684" s="266">
        <v>34690.699999999997</v>
      </c>
      <c r="H684" s="247">
        <v>100</v>
      </c>
      <c r="I684" s="266">
        <v>36579.124509971829</v>
      </c>
      <c r="J684" s="247">
        <v>100</v>
      </c>
      <c r="K684" s="266">
        <v>38944.263902655279</v>
      </c>
      <c r="L684" s="247">
        <v>100</v>
      </c>
      <c r="M684" s="266">
        <v>41274.006743430538</v>
      </c>
      <c r="N684" s="247">
        <v>100</v>
      </c>
      <c r="O684" s="266">
        <v>43341.364007063166</v>
      </c>
      <c r="P684" s="247">
        <v>100</v>
      </c>
      <c r="Q684" s="403">
        <f t="shared" si="48"/>
        <v>194829.45916312083</v>
      </c>
    </row>
    <row r="685" spans="1:18" ht="48" x14ac:dyDescent="0.2">
      <c r="A685" s="245" t="s">
        <v>3942</v>
      </c>
      <c r="B685" s="246" t="s">
        <v>4076</v>
      </c>
      <c r="C685" s="247"/>
      <c r="D685" s="247" t="s">
        <v>2179</v>
      </c>
      <c r="E685" s="247" t="s">
        <v>82</v>
      </c>
      <c r="F685" s="247" t="s">
        <v>82</v>
      </c>
      <c r="G685" s="266">
        <v>199555</v>
      </c>
      <c r="H685" s="247" t="s">
        <v>2172</v>
      </c>
      <c r="I685" s="266">
        <v>210417.98498120328</v>
      </c>
      <c r="J685" s="247" t="s">
        <v>6</v>
      </c>
      <c r="K685" s="266">
        <v>224023.22764009878</v>
      </c>
      <c r="L685" s="247" t="s">
        <v>6</v>
      </c>
      <c r="M685" s="266">
        <v>237424.85495205576</v>
      </c>
      <c r="N685" s="247" t="s">
        <v>6</v>
      </c>
      <c r="O685" s="266">
        <v>249317.13382634224</v>
      </c>
      <c r="P685" s="247" t="s">
        <v>6</v>
      </c>
      <c r="Q685" s="403">
        <f t="shared" si="48"/>
        <v>1120738.2013997</v>
      </c>
    </row>
    <row r="686" spans="1:18" ht="36" x14ac:dyDescent="0.2">
      <c r="A686" s="245" t="s">
        <v>3944</v>
      </c>
      <c r="B686" s="246" t="s">
        <v>3945</v>
      </c>
      <c r="C686" s="247" t="s">
        <v>3522</v>
      </c>
      <c r="D686" s="247">
        <v>12</v>
      </c>
      <c r="E686" s="247">
        <v>12</v>
      </c>
      <c r="F686" s="247">
        <v>12</v>
      </c>
      <c r="G686" s="266">
        <v>23120</v>
      </c>
      <c r="H686" s="247">
        <v>12</v>
      </c>
      <c r="I686" s="266">
        <v>24378.561362859458</v>
      </c>
      <c r="J686" s="247">
        <v>12</v>
      </c>
      <c r="K686" s="266">
        <v>25954.834622229875</v>
      </c>
      <c r="L686" s="247">
        <v>12</v>
      </c>
      <c r="M686" s="266">
        <v>27507.517458803482</v>
      </c>
      <c r="N686" s="247">
        <v>12</v>
      </c>
      <c r="O686" s="266">
        <v>28885.330530756091</v>
      </c>
      <c r="P686" s="247">
        <v>12</v>
      </c>
      <c r="Q686" s="403">
        <f t="shared" si="48"/>
        <v>129846.24397464891</v>
      </c>
    </row>
    <row r="687" spans="1:18" s="329" customFormat="1" ht="36" x14ac:dyDescent="0.25">
      <c r="A687" s="246" t="s">
        <v>7</v>
      </c>
      <c r="B687" s="228" t="s">
        <v>4453</v>
      </c>
      <c r="C687" s="428" t="s">
        <v>3317</v>
      </c>
      <c r="D687" s="482">
        <v>2.42</v>
      </c>
      <c r="E687" s="421">
        <v>2.4310170519646834</v>
      </c>
      <c r="F687" s="421">
        <v>2.4310170519646834</v>
      </c>
      <c r="G687" s="483">
        <v>8842703.0999999996</v>
      </c>
      <c r="H687" s="421">
        <v>2.4480690166475707</v>
      </c>
      <c r="I687" s="483">
        <v>9324064.8848139085</v>
      </c>
      <c r="J687" s="421">
        <v>2.4651209813304602</v>
      </c>
      <c r="K687" s="483">
        <v>9926941.8933382109</v>
      </c>
      <c r="L687" s="421">
        <v>2.4821729460133501</v>
      </c>
      <c r="M687" s="483">
        <v>10520796.276222564</v>
      </c>
      <c r="N687" s="421">
        <v>2.4992249106962299</v>
      </c>
      <c r="O687" s="483">
        <v>11047768.245192109</v>
      </c>
      <c r="P687" s="421">
        <v>2.4992249106962299</v>
      </c>
      <c r="Q687" s="484">
        <f t="shared" si="48"/>
        <v>49662274.399566792</v>
      </c>
    </row>
    <row r="688" spans="1:18" ht="36" x14ac:dyDescent="0.2">
      <c r="A688" s="246"/>
      <c r="B688" s="228" t="s">
        <v>3318</v>
      </c>
      <c r="C688" s="247" t="s">
        <v>3292</v>
      </c>
      <c r="D688" s="272">
        <v>0.53</v>
      </c>
      <c r="E688" s="272">
        <v>5.4000000000000003E-3</v>
      </c>
      <c r="F688" s="272">
        <v>5.4000000000000003E-3</v>
      </c>
      <c r="G688" s="485"/>
      <c r="H688" s="229">
        <v>5.3E-3</v>
      </c>
      <c r="I688" s="485"/>
      <c r="J688" s="229">
        <v>5.1999999999999998E-3</v>
      </c>
      <c r="K688" s="485"/>
      <c r="L688" s="229">
        <v>5.1000000000000004E-3</v>
      </c>
      <c r="M688" s="485"/>
      <c r="N688" s="229">
        <v>5.0000000000000001E-3</v>
      </c>
      <c r="O688" s="485"/>
      <c r="P688" s="229">
        <v>5.0000000000000001E-3</v>
      </c>
      <c r="Q688" s="298">
        <f t="shared" si="48"/>
        <v>0</v>
      </c>
    </row>
    <row r="689" spans="1:18" ht="24" x14ac:dyDescent="0.2">
      <c r="A689" s="246"/>
      <c r="B689" s="228" t="s">
        <v>3319</v>
      </c>
      <c r="C689" s="247" t="s">
        <v>3320</v>
      </c>
      <c r="D689" s="416" t="s">
        <v>3321</v>
      </c>
      <c r="E689" s="416" t="s">
        <v>3321</v>
      </c>
      <c r="F689" s="416" t="s">
        <v>3321</v>
      </c>
      <c r="G689" s="486"/>
      <c r="H689" s="416" t="s">
        <v>3321</v>
      </c>
      <c r="I689" s="486"/>
      <c r="J689" s="416" t="s">
        <v>3321</v>
      </c>
      <c r="K689" s="486"/>
      <c r="L689" s="416" t="s">
        <v>3321</v>
      </c>
      <c r="M689" s="486"/>
      <c r="N689" s="416" t="s">
        <v>3321</v>
      </c>
      <c r="O689" s="486"/>
      <c r="P689" s="416" t="s">
        <v>3321</v>
      </c>
      <c r="Q689" s="298">
        <f t="shared" si="48"/>
        <v>0</v>
      </c>
    </row>
    <row r="690" spans="1:18" ht="36" x14ac:dyDescent="0.2">
      <c r="A690" s="253" t="s">
        <v>83</v>
      </c>
      <c r="B690" s="253" t="s">
        <v>4454</v>
      </c>
      <c r="C690" s="247" t="s">
        <v>3292</v>
      </c>
      <c r="D690" s="247"/>
      <c r="E690" s="487">
        <f>0.97*100</f>
        <v>97</v>
      </c>
      <c r="F690" s="259">
        <f>0.9727*100</f>
        <v>97.27</v>
      </c>
      <c r="G690" s="266">
        <v>250316</v>
      </c>
      <c r="H690" s="259">
        <v>100</v>
      </c>
      <c r="I690" s="266">
        <v>263942.21306684811</v>
      </c>
      <c r="J690" s="259">
        <v>100</v>
      </c>
      <c r="K690" s="266">
        <v>281008.23457171686</v>
      </c>
      <c r="L690" s="259">
        <v>100</v>
      </c>
      <c r="M690" s="266">
        <v>297818.84689523582</v>
      </c>
      <c r="N690" s="259">
        <v>100</v>
      </c>
      <c r="O690" s="266">
        <v>312736.17634674488</v>
      </c>
      <c r="P690" s="259">
        <v>100</v>
      </c>
      <c r="Q690" s="266">
        <f t="shared" si="48"/>
        <v>1405821.4708805457</v>
      </c>
    </row>
    <row r="691" spans="1:18" x14ac:dyDescent="0.2">
      <c r="A691" s="227"/>
      <c r="B691" s="228"/>
      <c r="C691" s="229"/>
      <c r="D691" s="229"/>
      <c r="E691" s="229"/>
      <c r="F691" s="229"/>
      <c r="G691" s="260"/>
      <c r="H691" s="261"/>
      <c r="I691" s="262"/>
      <c r="J691" s="262"/>
      <c r="K691" s="262"/>
      <c r="L691" s="262"/>
      <c r="M691" s="262"/>
      <c r="N691" s="262"/>
      <c r="O691" s="262"/>
      <c r="P691" s="229"/>
      <c r="Q691" s="230"/>
    </row>
    <row r="692" spans="1:18" ht="24" x14ac:dyDescent="0.2">
      <c r="A692" s="237" t="s">
        <v>4455</v>
      </c>
      <c r="B692" s="238" t="s">
        <v>3323</v>
      </c>
      <c r="C692" s="239"/>
      <c r="D692" s="239"/>
      <c r="E692" s="239"/>
      <c r="F692" s="239"/>
      <c r="G692" s="240">
        <f>G693</f>
        <v>14464895.5</v>
      </c>
      <c r="H692" s="240"/>
      <c r="I692" s="240">
        <f t="shared" ref="I692:Q692" si="49">I693</f>
        <v>15252306.539999999</v>
      </c>
      <c r="J692" s="240"/>
      <c r="K692" s="240">
        <f t="shared" si="49"/>
        <v>16238493.58</v>
      </c>
      <c r="L692" s="240"/>
      <c r="M692" s="240">
        <f t="shared" si="49"/>
        <v>17209920.550000001</v>
      </c>
      <c r="N692" s="240"/>
      <c r="O692" s="240">
        <f t="shared" si="49"/>
        <v>18071942</v>
      </c>
      <c r="P692" s="240"/>
      <c r="Q692" s="240">
        <f t="shared" si="49"/>
        <v>81237558.170000002</v>
      </c>
      <c r="R692" s="236">
        <f>O692+M692+K692+I692+G692</f>
        <v>81237558.169999987</v>
      </c>
    </row>
    <row r="693" spans="1:18" ht="36" x14ac:dyDescent="0.2">
      <c r="A693" s="241" t="s">
        <v>297</v>
      </c>
      <c r="B693" s="242"/>
      <c r="C693" s="243"/>
      <c r="D693" s="243"/>
      <c r="E693" s="243"/>
      <c r="F693" s="243"/>
      <c r="G693" s="244">
        <f>SUM(G694:G700)</f>
        <v>14464895.5</v>
      </c>
      <c r="H693" s="478"/>
      <c r="I693" s="244">
        <f>SUM(I694:I700)</f>
        <v>15252306.539999999</v>
      </c>
      <c r="J693" s="478"/>
      <c r="K693" s="244">
        <f>SUM(K694:K700)</f>
        <v>16238493.58</v>
      </c>
      <c r="L693" s="244"/>
      <c r="M693" s="244">
        <f>SUM(M694:M700)</f>
        <v>17209920.550000001</v>
      </c>
      <c r="N693" s="244"/>
      <c r="O693" s="244">
        <f>SUM(O694:O700)</f>
        <v>18071942</v>
      </c>
      <c r="P693" s="478"/>
      <c r="Q693" s="244">
        <f>SUM(Q694:Q700)</f>
        <v>81237558.170000002</v>
      </c>
    </row>
    <row r="694" spans="1:18" ht="36" x14ac:dyDescent="0.2">
      <c r="A694" s="227" t="s">
        <v>3933</v>
      </c>
      <c r="B694" s="228" t="s">
        <v>3934</v>
      </c>
      <c r="C694" s="229" t="s">
        <v>3292</v>
      </c>
      <c r="D694" s="353">
        <v>100</v>
      </c>
      <c r="E694" s="353">
        <v>100</v>
      </c>
      <c r="F694" s="353">
        <v>100</v>
      </c>
      <c r="G694" s="265">
        <v>2506058.8415000001</v>
      </c>
      <c r="H694" s="353">
        <v>100</v>
      </c>
      <c r="I694" s="265">
        <v>2612275</v>
      </c>
      <c r="J694" s="353">
        <v>100</v>
      </c>
      <c r="K694" s="265">
        <v>2781180</v>
      </c>
      <c r="L694" s="353">
        <v>100</v>
      </c>
      <c r="M694" s="265">
        <v>2947557</v>
      </c>
      <c r="N694" s="353">
        <v>100</v>
      </c>
      <c r="O694" s="265">
        <v>3095196</v>
      </c>
      <c r="P694" s="353">
        <v>100</v>
      </c>
      <c r="Q694" s="266">
        <f t="shared" ref="Q694:Q700" si="50">+O694+M694+K694+I694+G694</f>
        <v>13942266.841499999</v>
      </c>
    </row>
    <row r="695" spans="1:18" ht="60" x14ac:dyDescent="0.2">
      <c r="A695" s="227" t="s">
        <v>3935</v>
      </c>
      <c r="B695" s="228" t="s">
        <v>3936</v>
      </c>
      <c r="C695" s="229" t="s">
        <v>3292</v>
      </c>
      <c r="D695" s="353">
        <v>100</v>
      </c>
      <c r="E695" s="353">
        <v>100</v>
      </c>
      <c r="F695" s="353">
        <v>100</v>
      </c>
      <c r="G695" s="265">
        <v>2969450</v>
      </c>
      <c r="H695" s="353">
        <v>100</v>
      </c>
      <c r="I695" s="265">
        <v>3095307</v>
      </c>
      <c r="J695" s="353">
        <v>100</v>
      </c>
      <c r="K695" s="265">
        <v>3295443</v>
      </c>
      <c r="L695" s="353">
        <v>100</v>
      </c>
      <c r="M695" s="265">
        <v>3492585</v>
      </c>
      <c r="N695" s="353">
        <v>100</v>
      </c>
      <c r="O695" s="265">
        <v>3667524</v>
      </c>
      <c r="P695" s="353">
        <v>100</v>
      </c>
      <c r="Q695" s="266">
        <f t="shared" si="50"/>
        <v>16520309</v>
      </c>
    </row>
    <row r="696" spans="1:18" ht="36" x14ac:dyDescent="0.2">
      <c r="A696" s="227" t="s">
        <v>3940</v>
      </c>
      <c r="B696" s="228" t="s">
        <v>4181</v>
      </c>
      <c r="C696" s="229" t="s">
        <v>3292</v>
      </c>
      <c r="D696" s="353">
        <v>100</v>
      </c>
      <c r="E696" s="353">
        <v>100</v>
      </c>
      <c r="F696" s="353">
        <v>100</v>
      </c>
      <c r="G696" s="265">
        <v>12200</v>
      </c>
      <c r="H696" s="353">
        <v>100</v>
      </c>
      <c r="I696" s="265">
        <v>12717</v>
      </c>
      <c r="J696" s="353">
        <v>100</v>
      </c>
      <c r="K696" s="265">
        <v>13539</v>
      </c>
      <c r="L696" s="353">
        <v>100</v>
      </c>
      <c r="M696" s="265">
        <v>14349</v>
      </c>
      <c r="N696" s="353">
        <v>100</v>
      </c>
      <c r="O696" s="265">
        <v>15068</v>
      </c>
      <c r="P696" s="353">
        <v>100</v>
      </c>
      <c r="Q696" s="266">
        <f t="shared" si="50"/>
        <v>67873</v>
      </c>
    </row>
    <row r="697" spans="1:18" ht="24" x14ac:dyDescent="0.2">
      <c r="A697" s="227" t="s">
        <v>3937</v>
      </c>
      <c r="B697" s="228" t="s">
        <v>4456</v>
      </c>
      <c r="C697" s="229" t="s">
        <v>3292</v>
      </c>
      <c r="D697" s="353">
        <v>100</v>
      </c>
      <c r="E697" s="353">
        <v>100</v>
      </c>
      <c r="F697" s="488" t="s">
        <v>4086</v>
      </c>
      <c r="G697" s="265">
        <v>0</v>
      </c>
      <c r="H697" s="353">
        <v>100</v>
      </c>
      <c r="I697" s="265">
        <v>174334</v>
      </c>
      <c r="J697" s="353">
        <v>100</v>
      </c>
      <c r="K697" s="265">
        <v>185606</v>
      </c>
      <c r="L697" s="353">
        <v>0</v>
      </c>
      <c r="M697" s="265">
        <v>0</v>
      </c>
      <c r="N697" s="353">
        <v>0</v>
      </c>
      <c r="O697" s="265">
        <v>0</v>
      </c>
      <c r="P697" s="353">
        <v>100</v>
      </c>
      <c r="Q697" s="266">
        <f t="shared" si="50"/>
        <v>359940</v>
      </c>
    </row>
    <row r="698" spans="1:18" ht="60" x14ac:dyDescent="0.2">
      <c r="A698" s="227" t="s">
        <v>3942</v>
      </c>
      <c r="B698" s="228" t="s">
        <v>4404</v>
      </c>
      <c r="C698" s="229" t="s">
        <v>3292</v>
      </c>
      <c r="D698" s="353">
        <v>100</v>
      </c>
      <c r="E698" s="353">
        <v>100</v>
      </c>
      <c r="F698" s="353">
        <v>100</v>
      </c>
      <c r="G698" s="265">
        <v>294432</v>
      </c>
      <c r="H698" s="353">
        <v>100</v>
      </c>
      <c r="I698" s="265">
        <v>306911</v>
      </c>
      <c r="J698" s="353">
        <v>100</v>
      </c>
      <c r="K698" s="265">
        <v>326755</v>
      </c>
      <c r="L698" s="353">
        <v>100</v>
      </c>
      <c r="M698" s="265">
        <v>346303</v>
      </c>
      <c r="N698" s="353">
        <v>100</v>
      </c>
      <c r="O698" s="265">
        <v>363649</v>
      </c>
      <c r="P698" s="353">
        <v>100</v>
      </c>
      <c r="Q698" s="266">
        <f t="shared" si="50"/>
        <v>1638050</v>
      </c>
    </row>
    <row r="699" spans="1:18" ht="36" x14ac:dyDescent="0.2">
      <c r="A699" s="227" t="s">
        <v>3944</v>
      </c>
      <c r="B699" s="228" t="s">
        <v>4457</v>
      </c>
      <c r="C699" s="229" t="s">
        <v>3292</v>
      </c>
      <c r="D699" s="353">
        <v>100</v>
      </c>
      <c r="E699" s="353">
        <v>100</v>
      </c>
      <c r="F699" s="353">
        <v>100</v>
      </c>
      <c r="G699" s="265">
        <v>70400</v>
      </c>
      <c r="H699" s="353">
        <v>100</v>
      </c>
      <c r="I699" s="265">
        <v>73384</v>
      </c>
      <c r="J699" s="353">
        <v>100</v>
      </c>
      <c r="K699" s="265">
        <v>78129</v>
      </c>
      <c r="L699" s="353">
        <v>100</v>
      </c>
      <c r="M699" s="265">
        <v>82803</v>
      </c>
      <c r="N699" s="353">
        <v>100</v>
      </c>
      <c r="O699" s="265">
        <v>86950</v>
      </c>
      <c r="P699" s="353">
        <v>100</v>
      </c>
      <c r="Q699" s="266">
        <f t="shared" si="50"/>
        <v>391666</v>
      </c>
    </row>
    <row r="700" spans="1:18" ht="36" x14ac:dyDescent="0.2">
      <c r="A700" s="227" t="s">
        <v>298</v>
      </c>
      <c r="B700" s="228" t="s">
        <v>4458</v>
      </c>
      <c r="C700" s="229" t="s">
        <v>3292</v>
      </c>
      <c r="D700" s="272">
        <v>32.548389350849</v>
      </c>
      <c r="E700" s="272">
        <v>34.756481028579415</v>
      </c>
      <c r="F700" s="272">
        <v>10.43</v>
      </c>
      <c r="G700" s="265">
        <v>8612354.6585000008</v>
      </c>
      <c r="H700" s="272">
        <v>11.35</v>
      </c>
      <c r="I700" s="265">
        <v>8977378.5399999991</v>
      </c>
      <c r="J700" s="272">
        <v>11.42</v>
      </c>
      <c r="K700" s="265">
        <v>9557841.5800000001</v>
      </c>
      <c r="L700" s="272">
        <v>11.49</v>
      </c>
      <c r="M700" s="265">
        <v>10326323.550000001</v>
      </c>
      <c r="N700" s="272">
        <v>11.56</v>
      </c>
      <c r="O700" s="265">
        <v>10843555</v>
      </c>
      <c r="P700" s="272">
        <v>56.25</v>
      </c>
      <c r="Q700" s="266">
        <f t="shared" si="50"/>
        <v>48317453.328500003</v>
      </c>
    </row>
    <row r="701" spans="1:18" x14ac:dyDescent="0.2">
      <c r="A701" s="356"/>
      <c r="B701" s="489"/>
      <c r="C701" s="490"/>
      <c r="D701" s="490"/>
      <c r="E701" s="490"/>
      <c r="F701" s="490"/>
      <c r="G701" s="260"/>
      <c r="H701" s="261"/>
      <c r="I701" s="262"/>
      <c r="J701" s="262"/>
      <c r="K701" s="262"/>
      <c r="L701" s="262"/>
      <c r="M701" s="262"/>
      <c r="N701" s="262"/>
      <c r="O701" s="262"/>
      <c r="P701" s="490"/>
      <c r="Q701" s="273"/>
    </row>
    <row r="702" spans="1:18" ht="24" x14ac:dyDescent="0.2">
      <c r="A702" s="237" t="s">
        <v>4459</v>
      </c>
      <c r="B702" s="238"/>
      <c r="C702" s="239"/>
      <c r="D702" s="239"/>
      <c r="E702" s="239"/>
      <c r="F702" s="239"/>
      <c r="G702" s="240">
        <f>+G703</f>
        <v>2609948.7000000002</v>
      </c>
      <c r="H702" s="239"/>
      <c r="I702" s="302">
        <f>+I703</f>
        <v>3061000</v>
      </c>
      <c r="J702" s="239"/>
      <c r="K702" s="302">
        <f>+K703</f>
        <v>3264900</v>
      </c>
      <c r="L702" s="239"/>
      <c r="M702" s="302">
        <f>+M703</f>
        <v>3548900</v>
      </c>
      <c r="N702" s="239"/>
      <c r="O702" s="302">
        <f>+O703</f>
        <v>3731000</v>
      </c>
      <c r="P702" s="239"/>
      <c r="Q702" s="302">
        <f>+Q703</f>
        <v>16215748.699999999</v>
      </c>
      <c r="R702" s="236">
        <f>O702+M702+K702+I702+G702</f>
        <v>16215748.699999999</v>
      </c>
    </row>
    <row r="703" spans="1:18" ht="36" x14ac:dyDescent="0.2">
      <c r="A703" s="241" t="s">
        <v>4428</v>
      </c>
      <c r="B703" s="242"/>
      <c r="C703" s="243"/>
      <c r="D703" s="243"/>
      <c r="E703" s="243"/>
      <c r="F703" s="243"/>
      <c r="G703" s="244">
        <f>SUM(G704)</f>
        <v>2609948.7000000002</v>
      </c>
      <c r="H703" s="243"/>
      <c r="I703" s="274">
        <f>SUM(I704)</f>
        <v>3061000</v>
      </c>
      <c r="J703" s="243"/>
      <c r="K703" s="274">
        <f>SUM(K704)</f>
        <v>3264900</v>
      </c>
      <c r="L703" s="243"/>
      <c r="M703" s="274">
        <f>SUM(M704)</f>
        <v>3548900</v>
      </c>
      <c r="N703" s="243"/>
      <c r="O703" s="274">
        <f>SUM(O704)</f>
        <v>3731000</v>
      </c>
      <c r="P703" s="243"/>
      <c r="Q703" s="274">
        <f>SUM(Q704)</f>
        <v>16215748.699999999</v>
      </c>
    </row>
    <row r="704" spans="1:18" ht="36" x14ac:dyDescent="0.2">
      <c r="A704" s="227" t="s">
        <v>440</v>
      </c>
      <c r="B704" s="228" t="s">
        <v>442</v>
      </c>
      <c r="C704" s="271" t="s">
        <v>3292</v>
      </c>
      <c r="D704" s="229">
        <v>12</v>
      </c>
      <c r="E704" s="229">
        <v>15</v>
      </c>
      <c r="F704" s="229">
        <v>18</v>
      </c>
      <c r="G704" s="265">
        <v>2609948.7000000002</v>
      </c>
      <c r="H704" s="229">
        <v>21</v>
      </c>
      <c r="I704" s="491">
        <v>3061000</v>
      </c>
      <c r="J704" s="229">
        <v>24</v>
      </c>
      <c r="K704" s="491">
        <v>3264900</v>
      </c>
      <c r="L704" s="229">
        <v>27</v>
      </c>
      <c r="M704" s="491">
        <v>3548900</v>
      </c>
      <c r="N704" s="229">
        <v>30</v>
      </c>
      <c r="O704" s="491">
        <v>3731000</v>
      </c>
      <c r="P704" s="271">
        <v>30</v>
      </c>
      <c r="Q704" s="491">
        <f>+O704+M704+K704+I704+G704</f>
        <v>16215748.699999999</v>
      </c>
    </row>
    <row r="705" spans="1:17" s="496" customFormat="1" ht="12" x14ac:dyDescent="0.2">
      <c r="A705" s="492"/>
      <c r="B705" s="493"/>
      <c r="C705" s="494"/>
      <c r="D705" s="494"/>
      <c r="E705" s="494"/>
      <c r="F705" s="494"/>
      <c r="G705" s="495">
        <f>G496+G378+G199+G6</f>
        <v>2182241941.7599998</v>
      </c>
      <c r="H705" s="494"/>
      <c r="I705" s="495">
        <f>I496+I378+I199+I6</f>
        <v>2960466131.6114244</v>
      </c>
      <c r="J705" s="494"/>
      <c r="K705" s="495">
        <f>K496+K378+K199+K6</f>
        <v>3146102576.6743565</v>
      </c>
      <c r="L705" s="494"/>
      <c r="M705" s="495">
        <f>M496+M378+M199+M6</f>
        <v>3246936124.7179136</v>
      </c>
      <c r="N705" s="494"/>
      <c r="O705" s="495">
        <f>O496+O378+O199+O6</f>
        <v>3345952831.3235059</v>
      </c>
      <c r="P705" s="494"/>
      <c r="Q705" s="495">
        <f>Q496+Q378+Q199+Q6</f>
        <v>14881699606.0872</v>
      </c>
    </row>
    <row r="706" spans="1:17" x14ac:dyDescent="0.2">
      <c r="I706" s="134"/>
      <c r="K706" s="134"/>
      <c r="M706" s="134"/>
      <c r="O706" s="134"/>
      <c r="Q706" s="498">
        <f>O705+M705+K705+I705+G705</f>
        <v>14881699606.087202</v>
      </c>
    </row>
    <row r="707" spans="1:17" s="496" customFormat="1" ht="12" x14ac:dyDescent="0.2">
      <c r="H707" s="499"/>
      <c r="I707" s="498"/>
      <c r="K707" s="498"/>
      <c r="M707" s="498"/>
      <c r="O707" s="498"/>
    </row>
    <row r="708" spans="1:17" x14ac:dyDescent="0.2"/>
    <row r="709" spans="1:17" x14ac:dyDescent="0.2"/>
    <row r="710" spans="1:17" x14ac:dyDescent="0.2"/>
    <row r="711" spans="1:17" x14ac:dyDescent="0.2"/>
    <row r="712" spans="1:17" x14ac:dyDescent="0.2"/>
    <row r="722" spans="2:4" x14ac:dyDescent="0.2"/>
    <row r="724" spans="2:4" x14ac:dyDescent="0.2"/>
    <row r="749" spans="2:2" x14ac:dyDescent="0.2"/>
    <row r="772" spans="4:4" x14ac:dyDescent="0.2"/>
    <row r="812" spans="2:2" x14ac:dyDescent="0.2"/>
    <row r="822" spans="7:13" x14ac:dyDescent="0.2"/>
    <row r="829" spans="7:13" x14ac:dyDescent="0.2"/>
    <row r="861" spans="9:9" x14ac:dyDescent="0.2"/>
    <row r="867" spans="2:9" x14ac:dyDescent="0.2"/>
    <row r="928" spans="4:4" x14ac:dyDescent="0.2"/>
    <row r="941" spans="4:6" x14ac:dyDescent="0.2"/>
    <row r="942" spans="4:6" x14ac:dyDescent="0.2"/>
    <row r="943" spans="4:6" x14ac:dyDescent="0.2"/>
    <row r="993" spans="2:17" x14ac:dyDescent="0.2"/>
    <row r="999" spans="2:17" x14ac:dyDescent="0.2"/>
    <row r="1000" spans="2:17" x14ac:dyDescent="0.2"/>
    <row r="1001" spans="2:17" x14ac:dyDescent="0.2"/>
    <row r="1002" spans="2:17" x14ac:dyDescent="0.2"/>
    <row r="1003" spans="2:17" x14ac:dyDescent="0.2"/>
    <row r="1004" spans="2:17" x14ac:dyDescent="0.2"/>
    <row r="1015" spans="2:2" x14ac:dyDescent="0.2"/>
    <row r="1017" spans="2:2" x14ac:dyDescent="0.2"/>
    <row r="1026" spans="4:4" x14ac:dyDescent="0.2"/>
    <row r="1027" spans="4:4" x14ac:dyDescent="0.2"/>
    <row r="1028" spans="4:4" x14ac:dyDescent="0.2"/>
    <row r="1029" spans="4:4" x14ac:dyDescent="0.2"/>
    <row r="1030" spans="4:4" x14ac:dyDescent="0.2"/>
    <row r="1031" spans="4:4" x14ac:dyDescent="0.2"/>
    <row r="1048" spans="7:7" x14ac:dyDescent="0.2"/>
  </sheetData>
  <mergeCells count="44">
    <mergeCell ref="Q635:Q636"/>
    <mergeCell ref="A639:A640"/>
    <mergeCell ref="A641:A643"/>
    <mergeCell ref="C641:C643"/>
    <mergeCell ref="G641:G643"/>
    <mergeCell ref="I641:I643"/>
    <mergeCell ref="K641:K643"/>
    <mergeCell ref="M641:M643"/>
    <mergeCell ref="O641:O643"/>
    <mergeCell ref="Q641:Q643"/>
    <mergeCell ref="O635:O636"/>
    <mergeCell ref="A635:A636"/>
    <mergeCell ref="G635:G636"/>
    <mergeCell ref="I635:I636"/>
    <mergeCell ref="K635:K636"/>
    <mergeCell ref="M635:M636"/>
    <mergeCell ref="O183:O184"/>
    <mergeCell ref="Q446:Q447"/>
    <mergeCell ref="A515:A516"/>
    <mergeCell ref="A616:A617"/>
    <mergeCell ref="G616:G617"/>
    <mergeCell ref="O446:O447"/>
    <mergeCell ref="A446:A447"/>
    <mergeCell ref="G446:G447"/>
    <mergeCell ref="I446:I447"/>
    <mergeCell ref="K446:K447"/>
    <mergeCell ref="M446:M447"/>
    <mergeCell ref="A129:A130"/>
    <mergeCell ref="G183:G184"/>
    <mergeCell ref="I183:I184"/>
    <mergeCell ref="K183:K184"/>
    <mergeCell ref="M183:M184"/>
    <mergeCell ref="A1:Q1"/>
    <mergeCell ref="A2:A4"/>
    <mergeCell ref="B2:B4"/>
    <mergeCell ref="C2:C4"/>
    <mergeCell ref="D2:E3"/>
    <mergeCell ref="F2:O2"/>
    <mergeCell ref="P2:Q3"/>
    <mergeCell ref="F3:G3"/>
    <mergeCell ref="H3:I3"/>
    <mergeCell ref="J3:K3"/>
    <mergeCell ref="L3:M3"/>
    <mergeCell ref="N3:O3"/>
  </mergeCells>
  <conditionalFormatting sqref="H226:H232 A226:F232 J226:J232 L226:L232 N226:N232">
    <cfRule type="expression" dxfId="15" priority="10">
      <formula>#REF!="S"</formula>
    </cfRule>
  </conditionalFormatting>
  <conditionalFormatting sqref="H226:H232 A226:F232 J226:J232 L226:L232 N226:N232">
    <cfRule type="expression" dxfId="14" priority="11">
      <formula>#REF!="P"</formula>
    </cfRule>
  </conditionalFormatting>
  <conditionalFormatting sqref="H226:H232 A226:F232 J226:J232 L226:L232 N226:N232">
    <cfRule type="expression" dxfId="13" priority="12">
      <formula>#REF!="K"</formula>
    </cfRule>
  </conditionalFormatting>
  <conditionalFormatting sqref="A261:B266 A252:B253">
    <cfRule type="expression" dxfId="12" priority="13">
      <formula>#REF!="S"</formula>
    </cfRule>
  </conditionalFormatting>
  <conditionalFormatting sqref="A261:B266 A252:B253">
    <cfRule type="expression" dxfId="11" priority="14">
      <formula>#REF!="P"</formula>
    </cfRule>
  </conditionalFormatting>
  <conditionalFormatting sqref="A252:B253">
    <cfRule type="expression" dxfId="10" priority="15">
      <formula>#REF!="S"</formula>
    </cfRule>
  </conditionalFormatting>
  <conditionalFormatting sqref="A252:B253">
    <cfRule type="expression" dxfId="9" priority="16">
      <formula>#REF!="P"</formula>
    </cfRule>
  </conditionalFormatting>
  <conditionalFormatting sqref="P230">
    <cfRule type="expression" dxfId="8" priority="7">
      <formula>#REF!="S"</formula>
    </cfRule>
  </conditionalFormatting>
  <conditionalFormatting sqref="P230">
    <cfRule type="expression" dxfId="7" priority="8">
      <formula>#REF!="P"</formula>
    </cfRule>
  </conditionalFormatting>
  <conditionalFormatting sqref="P230">
    <cfRule type="expression" dxfId="6" priority="9">
      <formula>#REF!="K"</formula>
    </cfRule>
  </conditionalFormatting>
  <conditionalFormatting sqref="P232">
    <cfRule type="expression" dxfId="5" priority="4">
      <formula>#REF!="S"</formula>
    </cfRule>
  </conditionalFormatting>
  <conditionalFormatting sqref="P232">
    <cfRule type="expression" dxfId="4" priority="5">
      <formula>#REF!="P"</formula>
    </cfRule>
  </conditionalFormatting>
  <conditionalFormatting sqref="P232">
    <cfRule type="expression" dxfId="3" priority="6">
      <formula>#REF!="K"</formula>
    </cfRule>
  </conditionalFormatting>
  <conditionalFormatting sqref="P231">
    <cfRule type="expression" dxfId="2" priority="1">
      <formula>#REF!="S"</formula>
    </cfRule>
  </conditionalFormatting>
  <conditionalFormatting sqref="P231">
    <cfRule type="expression" dxfId="1" priority="2">
      <formula>#REF!="P"</formula>
    </cfRule>
  </conditionalFormatting>
  <conditionalFormatting sqref="P231">
    <cfRule type="expression" dxfId="0" priority="3">
      <formula>#REF!="K"</formula>
    </cfRule>
  </conditionalFormatting>
  <pageMargins left="0.7" right="0.7" top="0.75" bottom="0.75" header="0" footer="0"/>
  <pageSetup paperSize="5" scale="90"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SBK</vt:lpstr>
      <vt:lpstr>SBU</vt:lpstr>
      <vt:lpstr>SBK Pelaksanaan Urusan </vt:lpstr>
      <vt:lpstr>SBK Prioritas Per Misi</vt:lpstr>
      <vt:lpstr>EDIT KARO (2)</vt:lpstr>
      <vt:lpstr>STRATEGIS</vt:lpstr>
      <vt:lpstr>UNGGULAN</vt:lpstr>
      <vt:lpstr>T 7.2</vt:lpstr>
      <vt:lpstr>'EDIT KARO (2)'!Print_Area</vt:lpstr>
      <vt:lpstr>'SBK Pelaksanaan Urusan '!Print_Area</vt:lpstr>
      <vt:lpstr>'SBK Prioritas Per Misi'!Print_Area</vt:lpstr>
      <vt:lpstr>SBU!Print_Area</vt:lpstr>
      <vt:lpstr>STRATEGIS!Print_Area</vt:lpstr>
      <vt:lpstr>UNGGULAN!Print_Area</vt:lpstr>
      <vt:lpstr>'EDIT KARO (2)'!Print_Titles</vt:lpstr>
      <vt:lpstr>'SBK Pelaksanaan Urusan '!Print_Titles</vt:lpstr>
      <vt:lpstr>'SBK Prioritas Per Misi'!Print_Titles</vt:lpstr>
      <vt:lpstr>SBU!Print_Titles</vt:lpstr>
      <vt:lpstr>STRATEGIS!Print_Titles</vt:lpstr>
      <vt:lpstr>UNGGULAN!Print_Titles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Elyn</dc:creator>
  <cp:lastModifiedBy>user</cp:lastModifiedBy>
  <cp:lastPrinted>2019-11-20T04:13:11Z</cp:lastPrinted>
  <dcterms:created xsi:type="dcterms:W3CDTF">2019-10-10T01:36:12Z</dcterms:created>
  <dcterms:modified xsi:type="dcterms:W3CDTF">2019-11-20T04:16:05Z</dcterms:modified>
</cp:coreProperties>
</file>